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state="hidden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C10" i="4" l="1"/>
  <c r="F9" i="7" l="1"/>
  <c r="F10" i="7"/>
  <c r="F11" i="7"/>
  <c r="F12" i="7"/>
  <c r="F13" i="7"/>
  <c r="F14" i="7"/>
  <c r="F15" i="7"/>
  <c r="F16" i="7"/>
  <c r="F17" i="7"/>
  <c r="F18" i="7"/>
  <c r="F19" i="7"/>
  <c r="F9" i="2" l="1"/>
  <c r="F10" i="2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E29" i="19" l="1"/>
  <c r="C13" i="15"/>
  <c r="C15" i="15" s="1"/>
  <c r="C11" i="8" s="1"/>
  <c r="C14" i="16"/>
  <c r="C8" i="8" s="1"/>
  <c r="C9" i="9"/>
  <c r="C15" i="8" s="1"/>
  <c r="C12" i="8"/>
  <c r="C16" i="3"/>
  <c r="C22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21" i="7" l="1"/>
  <c r="F11" i="2" l="1"/>
  <c r="F12" i="2"/>
  <c r="F13" i="2"/>
  <c r="C9" i="12" l="1"/>
  <c r="C31" i="8" s="1"/>
  <c r="E31" i="8" s="1"/>
  <c r="F8" i="2" l="1"/>
  <c r="F8" i="7"/>
  <c r="F20" i="7" s="1"/>
  <c r="F14" i="2" l="1"/>
  <c r="C9" i="10" s="1"/>
  <c r="C15" i="11" l="1"/>
  <c r="C28" i="8" s="1"/>
  <c r="C16" i="4"/>
  <c r="C26" i="8" s="1"/>
  <c r="C28" i="3"/>
  <c r="C24" i="8" s="1"/>
  <c r="F22" i="7"/>
  <c r="C18" i="8" s="1"/>
  <c r="C22" i="3"/>
  <c r="C23" i="8" s="1"/>
  <c r="C11" i="3"/>
  <c r="C21" i="8" s="1"/>
  <c r="C25" i="8"/>
  <c r="C10" i="10"/>
  <c r="C17" i="8" s="1"/>
  <c r="F16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<sst xmlns="http://schemas.openxmlformats.org/spreadsheetml/2006/main" count="399" uniqueCount="206">
  <si>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</si>
  <si>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</si>
  <si>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</si>
  <si>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</si>
  <si>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</si>
  <si>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</si>
  <si>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</si>
  <si>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</si>
  <si>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</si>
  <si>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</si>
  <si>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</si>
  <si>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</si>
  <si>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</si>
  <si>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</si>
  <si>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</si>
  <si>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</si>
  <si>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</si>
  <si>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</si>
  <si>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</si>
  <si>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</si>
  <si>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</si>
  <si>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</si>
  <si>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</si>
  <si>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</si>
  <si>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</si>
  <si>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</si>
  <si>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</si>
  <si>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</si>
  <si>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</si>
  <si>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</si>
  <si>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</si>
  <si>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</si>
  <si>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</si>
  <si>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</si>
  <si>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</si>
  <si>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</si>
  <si>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</si>
  <si>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</si>
  <si>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</si>
  <si>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</si>
  <si>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</si>
  <si>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</si>
  <si>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</si>
  <si>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</si>
  <si>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</si>
  <si>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</si>
  <si>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</si>
  <si>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</si>
  <si>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</si>
  <si>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</si>
  <si>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</si>
  <si>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</si>
  <si>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</si>
  <si>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</si>
  <si>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</si>
  <si>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</si>
  <si>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</si>
  <si>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</si>
  <si>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</si>
  <si>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</si>
  <si>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</si>
  <si>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</si>
  <si>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</si>
  <si>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</si>
  <si>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</si>
  <si>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</si>
  <si>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</si>
  <si>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</si>
  <si>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</si>
  <si>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</si>
  <si>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</si>
  <si>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</si>
  <si>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</si>
  <si>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</si>
  <si>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</si>
  <si>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</si>
  <si>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</si>
  <si>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</si>
  <si>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</si>
  <si>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</si>
  <si>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</si>
  <si>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</si>
  <si>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</si>
  <si>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</si>
  <si>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</si>
  <si>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</si>
  <si>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</si>
  <si>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</si>
  <si>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</si>
  <si>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</si>
  <si>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</si>
  <si>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</si>
  <si>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</si>
  <si>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</si>
  <si>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</si>
  <si>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</si>
  <si>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</si>
  <si>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</si>
  <si>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</si>
  <si>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</si>
  <si>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</si>
  <si>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</si>
  <si>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</si>
  <si>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</si>
  <si>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</si>
  <si>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</si>
  <si>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</si>
  <si>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</si>
  <si>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</si>
  <si>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</si>
  <si>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</si>
  <si>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</si>
  <si>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</si>
  <si>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</si>
  <si>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</si>
  <si>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</si>
  <si>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</si>
  <si>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</si>
  <si>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</si>
  <si>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</si>
  <si>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</si>
  <si>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</si>
  <si>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</si>
  <si>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</si>
  <si>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</si>
  <si>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</si>
  <si>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</si>
  <si>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</si>
  <si>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</si>
  <si>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</si>
  <si>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</si>
  <si>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</si>
  <si>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</si>
  <si>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</si>
  <si>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</si>
  <si>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</si>
  <si>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</si>
  <si>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</si>
  <si>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</si>
  <si>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</si>
  <si>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</si>
  <si>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</si>
  <si>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</si>
  <si>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</si>
  <si>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</si>
  <si>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</si>
  <si>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</si>
  <si>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</si>
  <si>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</si>
  <si>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</si>
  <si>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</si>
  <si>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</si>
  <si>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</si>
  <si>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</si>
  <si>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</si>
  <si>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</si>
  <si>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</si>
  <si>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</si>
  <si>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</si>
  <si>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</si>
  <si>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</si>
  <si>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</si>
  <si>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</si>
  <si>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</si>
  <si>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</si>
  <si>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</si>
  <si>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</si>
  <si>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</si>
  <si>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</si>
  <si>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</si>
  <si>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</si>
  <si>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</si>
  <si>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</si>
  <si>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</si>
  <si>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</si>
  <si>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</si>
  <si>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</si>
  <si>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</si>
  <si>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</si>
  <si>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</si>
  <si>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Køretøjer, personbil</t>
  </si>
  <si>
    <t>2014</t>
  </si>
  <si>
    <t>5</t>
  </si>
  <si>
    <t xml:space="preserve">Afregningsmålere, mekaniske </t>
  </si>
  <si>
    <t>8</t>
  </si>
  <si>
    <t>Pumpestation (inkl. evt. hydrofor)/trykforøger, SRO</t>
  </si>
  <si>
    <t>10</t>
  </si>
  <si>
    <t>Pumpestation (inkl. evt. hydrofor)/trykforøger, Mek./EL</t>
  </si>
  <si>
    <t>25</t>
  </si>
  <si>
    <t>Boring (inkl. etablering, forerør, filter og prøvepumpning)</t>
  </si>
  <si>
    <t>30</t>
  </si>
  <si>
    <t>Ø 50mm &lt; Ledningsnet ≤ Ø110 mm</t>
  </si>
  <si>
    <t>75</t>
  </si>
  <si>
    <t>Dokumenteret Drikkevandssikkerhed</t>
  </si>
  <si>
    <t>Tjenestemandspensioner</t>
  </si>
  <si>
    <t>Ejendomsskatter</t>
  </si>
  <si>
    <t>Selskabsskatter</t>
  </si>
  <si>
    <t xml:space="preserve">kr. </t>
  </si>
  <si>
    <t>Ledningsnet ≤ Ø50 mm</t>
  </si>
  <si>
    <t>Analyse af drikkevandskvalitet</t>
  </si>
  <si>
    <t>Grundvandsbeskyttelse</t>
  </si>
  <si>
    <t>Energi Viborg Vand AS</t>
  </si>
  <si>
    <t>V043</t>
  </si>
  <si>
    <t>Tillæg for gennemførte investeringer i 2010-2014</t>
  </si>
  <si>
    <t>Tillæg for afgift for ledningsført vand i 2016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</si>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</sst>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201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202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7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Energi Viborg Vand AS</v>
      </c>
      <c r="B1" s="56"/>
      <c r="C1" s="56"/>
      <c r="D1" s="56"/>
      <c r="E1" s="56"/>
    </row>
    <row r="2" spans="1:5" x14ac:dyDescent="0.25">
      <c r="A2" s="220" t="str">
        <f>'1. Forside'!A2</f>
        <v>V043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193</v>
      </c>
      <c r="C7" s="51">
        <v>200000</v>
      </c>
      <c r="D7" s="190" t="s">
        <v>0</v>
      </c>
      <c r="E7" s="56"/>
    </row>
    <row r="8" spans="1:5" x14ac:dyDescent="0.25">
      <c r="A8" s="56"/>
      <c r="B8" s="212" t="s">
        <v>199</v>
      </c>
      <c r="C8" s="51">
        <v>120000</v>
      </c>
      <c r="D8" s="190" t="s">
        <v>0</v>
      </c>
      <c r="E8" s="56"/>
    </row>
    <row r="9" spans="1:5" x14ac:dyDescent="0.25">
      <c r="A9" s="56"/>
      <c r="B9" s="212" t="s">
        <v>200</v>
      </c>
      <c r="C9" s="51">
        <v>70000</v>
      </c>
      <c r="D9" s="190" t="s">
        <v>0</v>
      </c>
      <c r="E9" s="56"/>
    </row>
    <row r="10" spans="1:5" x14ac:dyDescent="0.25">
      <c r="A10" s="56"/>
      <c r="B10" s="54" t="s">
        <v>36</v>
      </c>
      <c r="C10" s="55">
        <f>SUM(C7:C9)</f>
        <v>390000</v>
      </c>
      <c r="D10" s="191" t="s">
        <v>0</v>
      </c>
      <c r="E10" s="56"/>
    </row>
    <row r="11" spans="1:5" x14ac:dyDescent="0.25">
      <c r="A11" s="56"/>
      <c r="B11" s="56"/>
      <c r="C11" s="182"/>
      <c r="D11" s="56"/>
      <c r="E11" s="56"/>
    </row>
    <row r="12" spans="1:5" x14ac:dyDescent="0.25">
      <c r="A12" s="56"/>
      <c r="B12" s="56"/>
      <c r="C12" s="182"/>
      <c r="D12" s="56"/>
      <c r="E12" s="56"/>
    </row>
    <row r="13" spans="1:5" ht="27.2" customHeight="1" x14ac:dyDescent="0.25">
      <c r="A13" s="56"/>
      <c r="B13" s="20" t="s">
        <v>146</v>
      </c>
      <c r="C13" s="192"/>
      <c r="D13" s="189"/>
      <c r="E13" s="56"/>
    </row>
    <row r="14" spans="1:5" ht="16.7" customHeight="1" x14ac:dyDescent="0.25">
      <c r="A14" s="56"/>
      <c r="B14" s="108" t="s">
        <v>147</v>
      </c>
      <c r="C14" s="19">
        <v>300214</v>
      </c>
      <c r="D14" s="151" t="s">
        <v>0</v>
      </c>
      <c r="E14" s="56"/>
    </row>
    <row r="15" spans="1:5" ht="16.7" customHeight="1" x14ac:dyDescent="0.25">
      <c r="A15" s="56"/>
      <c r="B15" s="108" t="s">
        <v>148</v>
      </c>
      <c r="C15" s="40">
        <v>513954</v>
      </c>
      <c r="D15" s="151" t="s">
        <v>0</v>
      </c>
      <c r="E15" s="56"/>
    </row>
    <row r="16" spans="1:5" x14ac:dyDescent="0.25">
      <c r="A16" s="56"/>
      <c r="B16" s="28" t="s">
        <v>149</v>
      </c>
      <c r="C16" s="55">
        <f>C14-C15</f>
        <v>-213740</v>
      </c>
      <c r="D16" s="153" t="s">
        <v>0</v>
      </c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x14ac:dyDescent="0.25">
      <c r="A19" s="56"/>
      <c r="B19" s="193"/>
      <c r="C19" s="56"/>
      <c r="D19" s="56"/>
      <c r="E19" s="56"/>
    </row>
    <row r="20" spans="1:5" ht="15.75" hidden="1" x14ac:dyDescent="0.25">
      <c r="B20" s="194"/>
      <c r="E20" s="195"/>
    </row>
    <row r="21" spans="1:5" ht="15.75" hidden="1" x14ac:dyDescent="0.25">
      <c r="B21" s="195"/>
      <c r="C21" s="195"/>
    </row>
    <row r="22" spans="1:5" ht="15.75" hidden="1" x14ac:dyDescent="0.25">
      <c r="B22" s="195"/>
      <c r="E22" s="195"/>
    </row>
    <row r="23" spans="1:5" ht="15.75" hidden="1" x14ac:dyDescent="0.25">
      <c r="B23" s="195"/>
      <c r="D23" s="195"/>
    </row>
    <row r="24" spans="1:5" ht="15.75" hidden="1" x14ac:dyDescent="0.25">
      <c r="B24" s="195"/>
      <c r="C24" s="195"/>
    </row>
    <row r="25" spans="1:5" ht="15.75" hidden="1" x14ac:dyDescent="0.25">
      <c r="B25" s="195"/>
      <c r="C25" s="195"/>
    </row>
    <row r="26" spans="1:5" ht="15.75" hidden="1" x14ac:dyDescent="0.25">
      <c r="B26" s="195"/>
      <c r="D26" s="195"/>
    </row>
    <row r="27" spans="1:5" ht="15.75" hidden="1" x14ac:dyDescent="0.25">
      <c r="B27" s="195"/>
      <c r="D27" s="195"/>
    </row>
    <row r="28" spans="1:5" ht="15.75" hidden="1" x14ac:dyDescent="0.25">
      <c r="B28" s="195"/>
      <c r="D28" s="195"/>
    </row>
    <row r="29" spans="1:5" ht="15.75" hidden="1" x14ac:dyDescent="0.25">
      <c r="B29" s="194"/>
      <c r="C29" s="194"/>
    </row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4"/>
    </row>
    <row r="65" spans="1:5" hidden="1" x14ac:dyDescent="0.25"/>
    <row r="66" spans="1:5" hidden="1" x14ac:dyDescent="0.25"/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>
      <c r="A73" s="185"/>
      <c r="B73" s="185"/>
      <c r="C73" s="185"/>
      <c r="D73" s="185"/>
      <c r="E73" s="185"/>
    </row>
    <row r="74" spans="1:5" hidden="1" x14ac:dyDescent="0.25"/>
    <row r="75" spans="1:5" hidden="1" x14ac:dyDescent="0.25"/>
    <row r="76" spans="1:5" hidden="1" x14ac:dyDescent="0.25"/>
    <row r="77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Energi Viborg Vand AS</v>
      </c>
      <c r="B1" s="26"/>
      <c r="C1" s="26"/>
      <c r="D1" s="26"/>
      <c r="E1" s="26"/>
    </row>
    <row r="2" spans="1:5" x14ac:dyDescent="0.25">
      <c r="A2" s="221" t="str">
        <f>'1. Forside'!A2</f>
        <v>V043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1200000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250000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950000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888361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1154000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-265639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Energi Viborg Vand AS</v>
      </c>
      <c r="B1" s="26"/>
      <c r="C1" s="26"/>
      <c r="D1" s="26"/>
      <c r="E1" s="26"/>
    </row>
    <row r="2" spans="1:5" x14ac:dyDescent="0.25">
      <c r="A2" s="221" t="str">
        <f>'1. Forside'!A2</f>
        <v>V043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-263228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-263228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Energi Viborg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V043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39941226.665485002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10453010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611265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-85132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704660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11683803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1090909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30000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1120909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-756104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-11467474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-12223578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581134</v>
      </c>
      <c r="D27" s="79" t="s">
        <v>0</v>
      </c>
      <c r="E27" s="10">
        <f>IF(C27&lt;0,0,-C27)</f>
        <v>-581134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40415377</v>
      </c>
      <c r="D33" s="84" t="s">
        <v>0</v>
      </c>
      <c r="E33" s="75"/>
      <c r="F33" s="76"/>
      <c r="G33" s="1"/>
      <c r="H33" s="135"/>
    </row>
    <row r="34" spans="1:8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40415377</v>
      </c>
      <c r="D36" s="79" t="s">
        <v>0</v>
      </c>
      <c r="E36" s="10">
        <f>-C36</f>
        <v>-40415377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-1055284.3345149979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Energi Viborg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V043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4722461</v>
      </c>
      <c r="D7" s="222" t="s">
        <v>0</v>
      </c>
      <c r="E7" s="223">
        <v>5138623</v>
      </c>
      <c r="F7" s="222" t="s">
        <v>0</v>
      </c>
      <c r="G7" s="223">
        <v>4107772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2467457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-2255004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4722461</v>
      </c>
      <c r="D11" s="226" t="s">
        <v>0</v>
      </c>
      <c r="E11" s="55">
        <f>C11+E7-E8-E9</f>
        <v>7393627</v>
      </c>
      <c r="F11" s="226" t="s">
        <v>0</v>
      </c>
      <c r="G11" s="55">
        <f>E11+G7-G8-G9</f>
        <v>11501399</v>
      </c>
      <c r="H11" s="226" t="s">
        <v>0</v>
      </c>
      <c r="I11" s="55">
        <f>G11+I7-I8-I9</f>
        <v>11501399</v>
      </c>
      <c r="J11" s="226" t="s">
        <v>0</v>
      </c>
      <c r="K11" s="55">
        <f>K7-K8-K9+K10+I11</f>
        <v>9246395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Energi Viborg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V043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15690743.242289254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-59624.824320699168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-385992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15245126.417968554</v>
      </c>
      <c r="D13" s="79" t="s">
        <v>0</v>
      </c>
      <c r="E13" s="6">
        <f>C13</f>
        <v>15245126.417968554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9573388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203</v>
      </c>
      <c r="C16" s="14">
        <f>'6. Gennemførte investeringer'!F16</f>
        <v>1754137.9849999999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242482.24999999994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investeringer'!F22</f>
        <v>1153416.6666666667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12723424.901666665</v>
      </c>
      <c r="D19" s="79" t="s">
        <v>0</v>
      </c>
      <c r="E19" s="8">
        <f>C19</f>
        <v>12723424.901666665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omkostninger'!C11</f>
        <v>1238000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omkostninger'!C16</f>
        <v>15019000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omkostninger'!C22</f>
        <v>137000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omkostninger'!C28</f>
        <v>1711214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servicemål'!C10</f>
        <v>390000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servicemål'!C16</f>
        <v>-213740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950000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-265639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18965835</v>
      </c>
      <c r="D29" s="79" t="s">
        <v>0</v>
      </c>
      <c r="E29" s="6">
        <f>C29</f>
        <v>18965835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0</v>
      </c>
      <c r="D31" s="79" t="s">
        <v>0</v>
      </c>
      <c r="E31" s="10">
        <f>C31</f>
        <v>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-1055284.3345149979</v>
      </c>
      <c r="D33" s="79" t="s">
        <v>0</v>
      </c>
      <c r="E33" s="12">
        <f>C33</f>
        <v>-1055284.3345149979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45879101.985120222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2305563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19.899305282536293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13.385061256239895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Energi Viborg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V043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15690743.242289254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15690743.242289254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15690743.242289254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-59624.824320699168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Energi Viborg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V043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11742952.242529279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15631118.417968554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15690743.242289254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1543969.1350412627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385992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Energi Viborg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V043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432514940.85263842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9573388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9573388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9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Energi Viborg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V043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888209</v>
      </c>
      <c r="F8" s="34">
        <f t="shared" ref="F8:F13" si="0">E8/D8</f>
        <v>177641.8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184</v>
      </c>
      <c r="E9" s="32">
        <v>1219017</v>
      </c>
      <c r="F9" s="34">
        <f t="shared" ref="F9:F10" si="1">E9/D9</f>
        <v>152377.125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 t="s">
        <v>181</v>
      </c>
      <c r="D10" s="31" t="s">
        <v>186</v>
      </c>
      <c r="E10" s="32">
        <v>3680</v>
      </c>
      <c r="F10" s="34">
        <f t="shared" si="1"/>
        <v>368</v>
      </c>
      <c r="G10" s="35" t="s">
        <v>0</v>
      </c>
      <c r="H10" s="26"/>
    </row>
    <row r="11" spans="1:8" s="148" customFormat="1" x14ac:dyDescent="0.25">
      <c r="A11" s="26"/>
      <c r="B11" s="29" t="s">
        <v>187</v>
      </c>
      <c r="C11" s="30" t="s">
        <v>181</v>
      </c>
      <c r="D11" s="31" t="s">
        <v>188</v>
      </c>
      <c r="E11" s="32">
        <v>1025764</v>
      </c>
      <c r="F11" s="34">
        <f t="shared" si="0"/>
        <v>41030.559999999998</v>
      </c>
      <c r="G11" s="35" t="s">
        <v>0</v>
      </c>
      <c r="H11" s="26"/>
    </row>
    <row r="12" spans="1:8" s="148" customFormat="1" x14ac:dyDescent="0.25">
      <c r="A12" s="26"/>
      <c r="B12" s="29" t="s">
        <v>189</v>
      </c>
      <c r="C12" s="30" t="s">
        <v>181</v>
      </c>
      <c r="D12" s="31" t="s">
        <v>190</v>
      </c>
      <c r="E12" s="32">
        <v>1272738</v>
      </c>
      <c r="F12" s="34">
        <f t="shared" si="0"/>
        <v>42424.6</v>
      </c>
      <c r="G12" s="35" t="s">
        <v>0</v>
      </c>
      <c r="H12" s="26"/>
    </row>
    <row r="13" spans="1:8" s="148" customFormat="1" x14ac:dyDescent="0.25">
      <c r="A13" s="26"/>
      <c r="B13" s="29" t="s">
        <v>191</v>
      </c>
      <c r="C13" s="30" t="s">
        <v>181</v>
      </c>
      <c r="D13" s="31" t="s">
        <v>192</v>
      </c>
      <c r="E13" s="32">
        <v>6914678</v>
      </c>
      <c r="F13" s="34">
        <f t="shared" si="0"/>
        <v>92195.706666666665</v>
      </c>
      <c r="G13" s="35" t="s">
        <v>0</v>
      </c>
      <c r="H13" s="26"/>
    </row>
    <row r="14" spans="1:8" s="148" customFormat="1" x14ac:dyDescent="0.25">
      <c r="A14" s="26"/>
      <c r="B14" s="23" t="s">
        <v>71</v>
      </c>
      <c r="C14" s="158"/>
      <c r="D14" s="158"/>
      <c r="E14" s="158"/>
      <c r="F14" s="36">
        <f>SUM(F8:F13)</f>
        <v>506037.79166666663</v>
      </c>
      <c r="G14" s="37" t="s">
        <v>0</v>
      </c>
      <c r="H14" s="26"/>
    </row>
    <row r="15" spans="1:8" s="148" customFormat="1" x14ac:dyDescent="0.25">
      <c r="A15" s="26"/>
      <c r="B15" s="107" t="s">
        <v>132</v>
      </c>
      <c r="C15" s="159"/>
      <c r="D15" s="159"/>
      <c r="E15" s="159"/>
      <c r="F15" s="66">
        <v>1248100.1933333334</v>
      </c>
      <c r="G15" s="37" t="s">
        <v>0</v>
      </c>
      <c r="H15" s="26"/>
    </row>
    <row r="16" spans="1:8" s="148" customFormat="1" x14ac:dyDescent="0.25">
      <c r="A16" s="26"/>
      <c r="B16" s="39" t="s">
        <v>68</v>
      </c>
      <c r="C16" s="160"/>
      <c r="D16" s="160"/>
      <c r="E16" s="161"/>
      <c r="F16" s="38">
        <f>F14+F15</f>
        <v>1754137.9849999999</v>
      </c>
      <c r="G16" s="38" t="s">
        <v>0</v>
      </c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26"/>
      <c r="D19" s="26"/>
      <c r="E19" s="26"/>
      <c r="F19" s="26"/>
      <c r="G19" s="26"/>
      <c r="H19" s="26"/>
    </row>
    <row r="20" spans="1:8" s="148" customFormat="1" hidden="1" x14ac:dyDescent="0.25"/>
    <row r="21" spans="1:8" s="148" customFormat="1" hidden="1" x14ac:dyDescent="0.25"/>
    <row r="22" spans="1:8" s="148" customFormat="1" hidden="1" x14ac:dyDescent="0.25"/>
    <row r="23" spans="1:8" s="148" customFormat="1" ht="14.45" hidden="1" customHeight="1" x14ac:dyDescent="0.25"/>
    <row r="24" spans="1:8" s="148" customFormat="1" ht="14.4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t="15" hidden="1" customHeight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Energi Viborg Vand AS</v>
      </c>
      <c r="B1" s="162"/>
      <c r="C1" s="162"/>
      <c r="D1" s="162"/>
      <c r="E1" s="162"/>
    </row>
    <row r="2" spans="1:5" x14ac:dyDescent="0.25">
      <c r="A2" s="1" t="str">
        <f>'1. Forside'!A2</f>
        <v>V043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272500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497093.33333333331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investeringer'!F14</f>
        <v>506037.79166666663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242482.24999999994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9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Energi Viborg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V043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180</v>
      </c>
      <c r="C8" s="30">
        <v>2015</v>
      </c>
      <c r="D8" s="31">
        <v>5</v>
      </c>
      <c r="E8" s="32">
        <v>1000000</v>
      </c>
      <c r="F8" s="45">
        <f>E8/D8</f>
        <v>200000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>
        <v>2015</v>
      </c>
      <c r="D9" s="31">
        <v>8</v>
      </c>
      <c r="E9" s="32">
        <v>1372000</v>
      </c>
      <c r="F9" s="45">
        <f t="shared" ref="F9:F19" si="0">E9/D9</f>
        <v>171500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>
        <v>2015</v>
      </c>
      <c r="D10" s="31">
        <v>10</v>
      </c>
      <c r="E10" s="32">
        <v>4000</v>
      </c>
      <c r="F10" s="45">
        <f t="shared" si="0"/>
        <v>400</v>
      </c>
      <c r="G10" s="35" t="s">
        <v>0</v>
      </c>
      <c r="H10" s="26"/>
    </row>
    <row r="11" spans="1:8" s="148" customFormat="1" x14ac:dyDescent="0.25">
      <c r="A11" s="26"/>
      <c r="B11" s="29" t="s">
        <v>187</v>
      </c>
      <c r="C11" s="30">
        <v>2015</v>
      </c>
      <c r="D11" s="31">
        <v>25</v>
      </c>
      <c r="E11" s="32">
        <v>1155000</v>
      </c>
      <c r="F11" s="45">
        <f t="shared" si="0"/>
        <v>46200</v>
      </c>
      <c r="G11" s="35" t="s">
        <v>0</v>
      </c>
      <c r="H11" s="26"/>
    </row>
    <row r="12" spans="1:8" s="148" customFormat="1" x14ac:dyDescent="0.25">
      <c r="A12" s="26"/>
      <c r="B12" s="29" t="s">
        <v>189</v>
      </c>
      <c r="C12" s="30">
        <v>2015</v>
      </c>
      <c r="D12" s="31">
        <v>30</v>
      </c>
      <c r="E12" s="32">
        <v>1433000</v>
      </c>
      <c r="F12" s="45">
        <f t="shared" si="0"/>
        <v>47766.666666666664</v>
      </c>
      <c r="G12" s="35" t="s">
        <v>0</v>
      </c>
      <c r="H12" s="26"/>
    </row>
    <row r="13" spans="1:8" s="148" customFormat="1" x14ac:dyDescent="0.25">
      <c r="A13" s="26"/>
      <c r="B13" s="29" t="s">
        <v>191</v>
      </c>
      <c r="C13" s="30">
        <v>2015</v>
      </c>
      <c r="D13" s="31">
        <v>75</v>
      </c>
      <c r="E13" s="32">
        <v>7782000</v>
      </c>
      <c r="F13" s="45">
        <f t="shared" si="0"/>
        <v>103760</v>
      </c>
      <c r="G13" s="35" t="s">
        <v>0</v>
      </c>
      <c r="H13" s="26"/>
    </row>
    <row r="14" spans="1:8" s="148" customFormat="1" x14ac:dyDescent="0.25">
      <c r="A14" s="26"/>
      <c r="B14" s="29" t="s">
        <v>180</v>
      </c>
      <c r="C14" s="30">
        <v>2016</v>
      </c>
      <c r="D14" s="31">
        <v>5</v>
      </c>
      <c r="E14" s="32">
        <v>1025000</v>
      </c>
      <c r="F14" s="45">
        <f t="shared" si="0"/>
        <v>205000</v>
      </c>
      <c r="G14" s="35" t="s">
        <v>0</v>
      </c>
      <c r="H14" s="26"/>
    </row>
    <row r="15" spans="1:8" s="148" customFormat="1" x14ac:dyDescent="0.25">
      <c r="A15" s="26"/>
      <c r="B15" s="29" t="s">
        <v>183</v>
      </c>
      <c r="C15" s="30">
        <v>2016</v>
      </c>
      <c r="D15" s="31">
        <v>8</v>
      </c>
      <c r="E15" s="32">
        <v>1406000</v>
      </c>
      <c r="F15" s="45">
        <f t="shared" si="0"/>
        <v>175750</v>
      </c>
      <c r="G15" s="35" t="s">
        <v>0</v>
      </c>
      <c r="H15" s="26"/>
    </row>
    <row r="16" spans="1:8" s="148" customFormat="1" x14ac:dyDescent="0.25">
      <c r="A16" s="26"/>
      <c r="B16" s="29" t="s">
        <v>185</v>
      </c>
      <c r="C16" s="30">
        <v>2016</v>
      </c>
      <c r="D16" s="31">
        <v>10</v>
      </c>
      <c r="E16" s="32">
        <v>4000</v>
      </c>
      <c r="F16" s="45">
        <f t="shared" si="0"/>
        <v>400</v>
      </c>
      <c r="G16" s="35" t="s">
        <v>0</v>
      </c>
      <c r="H16" s="26"/>
    </row>
    <row r="17" spans="1:8" s="148" customFormat="1" x14ac:dyDescent="0.25">
      <c r="A17" s="26"/>
      <c r="B17" s="29" t="s">
        <v>187</v>
      </c>
      <c r="C17" s="30">
        <v>2016</v>
      </c>
      <c r="D17" s="31">
        <v>25</v>
      </c>
      <c r="E17" s="32">
        <v>1183000</v>
      </c>
      <c r="F17" s="45">
        <f t="shared" si="0"/>
        <v>47320</v>
      </c>
      <c r="G17" s="35" t="s">
        <v>0</v>
      </c>
      <c r="H17" s="26"/>
    </row>
    <row r="18" spans="1:8" s="148" customFormat="1" x14ac:dyDescent="0.25">
      <c r="A18" s="26"/>
      <c r="B18" s="29" t="s">
        <v>189</v>
      </c>
      <c r="C18" s="30">
        <v>2016</v>
      </c>
      <c r="D18" s="31">
        <v>30</v>
      </c>
      <c r="E18" s="32">
        <v>1468000</v>
      </c>
      <c r="F18" s="45">
        <f t="shared" si="0"/>
        <v>48933.333333333336</v>
      </c>
      <c r="G18" s="35" t="s">
        <v>0</v>
      </c>
      <c r="H18" s="26"/>
    </row>
    <row r="19" spans="1:8" s="148" customFormat="1" x14ac:dyDescent="0.25">
      <c r="A19" s="26"/>
      <c r="B19" s="29" t="s">
        <v>198</v>
      </c>
      <c r="C19" s="30">
        <v>2016</v>
      </c>
      <c r="D19" s="31">
        <v>75</v>
      </c>
      <c r="E19" s="32">
        <v>7979000</v>
      </c>
      <c r="F19" s="45">
        <f t="shared" si="0"/>
        <v>106386.66666666667</v>
      </c>
      <c r="G19" s="35" t="s">
        <v>0</v>
      </c>
      <c r="H19" s="26"/>
    </row>
    <row r="20" spans="1:8" s="148" customFormat="1" x14ac:dyDescent="0.25">
      <c r="A20" s="26"/>
      <c r="B20" s="109" t="s">
        <v>72</v>
      </c>
      <c r="C20" s="165"/>
      <c r="D20" s="166"/>
      <c r="E20" s="167"/>
      <c r="F20" s="46">
        <f>SUMIF(C8:C19,"2015",F8:F19)</f>
        <v>569626.66666666674</v>
      </c>
      <c r="G20" s="47" t="s">
        <v>0</v>
      </c>
      <c r="H20" s="26"/>
    </row>
    <row r="21" spans="1:8" s="148" customFormat="1" x14ac:dyDescent="0.25">
      <c r="A21" s="26"/>
      <c r="B21" s="107" t="s">
        <v>130</v>
      </c>
      <c r="C21" s="168"/>
      <c r="D21" s="169"/>
      <c r="E21" s="170"/>
      <c r="F21" s="46">
        <f>SUMIF(C8:C19,"2016",F8:F19)</f>
        <v>583790</v>
      </c>
      <c r="G21" s="47" t="s">
        <v>0</v>
      </c>
      <c r="H21" s="26"/>
    </row>
    <row r="22" spans="1:8" s="148" customFormat="1" x14ac:dyDescent="0.25">
      <c r="A22" s="26"/>
      <c r="B22" s="50" t="s">
        <v>36</v>
      </c>
      <c r="C22" s="171"/>
      <c r="D22" s="172"/>
      <c r="E22" s="172"/>
      <c r="F22" s="48">
        <f>F20+F21</f>
        <v>1153416.6666666667</v>
      </c>
      <c r="G22" s="49" t="s">
        <v>0</v>
      </c>
      <c r="H22" s="26"/>
    </row>
    <row r="23" spans="1:8" s="148" customFormat="1" x14ac:dyDescent="0.25">
      <c r="A23" s="26"/>
      <c r="B23" s="26"/>
      <c r="C23" s="164"/>
      <c r="D23" s="26"/>
      <c r="E23" s="26"/>
      <c r="F23" s="26"/>
      <c r="G23" s="26"/>
      <c r="H23" s="26"/>
    </row>
    <row r="24" spans="1:8" s="148" customFormat="1" x14ac:dyDescent="0.25">
      <c r="A24" s="26"/>
      <c r="B24" s="26"/>
      <c r="C24" s="164"/>
      <c r="D24" s="26"/>
      <c r="E24" s="26"/>
      <c r="F24" s="26"/>
      <c r="G24" s="26"/>
      <c r="H24" s="26"/>
    </row>
    <row r="25" spans="1:8" s="148" customFormat="1" x14ac:dyDescent="0.25">
      <c r="A25" s="26"/>
      <c r="B25" s="26"/>
      <c r="C25" s="164"/>
      <c r="D25" s="26"/>
      <c r="E25" s="26"/>
      <c r="F25" s="173"/>
      <c r="G25" s="173"/>
      <c r="H25" s="26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t="12" hidden="1" customHeight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1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Energi Viborg Vand AS</v>
      </c>
      <c r="B1" s="56"/>
      <c r="C1" s="56"/>
      <c r="D1" s="176"/>
      <c r="E1" s="56"/>
    </row>
    <row r="2" spans="1:5" x14ac:dyDescent="0.25">
      <c r="A2" s="220" t="str">
        <f>'1. Forside'!A2</f>
        <v>V043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196</v>
      </c>
      <c r="C8" s="51">
        <v>1000000</v>
      </c>
      <c r="D8" s="181" t="s">
        <v>197</v>
      </c>
      <c r="E8" s="56"/>
    </row>
    <row r="9" spans="1:5" x14ac:dyDescent="0.25">
      <c r="A9" s="56"/>
      <c r="B9" s="206" t="s">
        <v>194</v>
      </c>
      <c r="C9" s="51">
        <v>30000</v>
      </c>
      <c r="D9" s="181" t="s">
        <v>0</v>
      </c>
      <c r="E9" s="56"/>
    </row>
    <row r="10" spans="1:5" x14ac:dyDescent="0.25">
      <c r="A10" s="56"/>
      <c r="B10" s="206" t="s">
        <v>195</v>
      </c>
      <c r="C10" s="51">
        <v>175000</v>
      </c>
      <c r="D10" s="181" t="s">
        <v>0</v>
      </c>
      <c r="E10" s="56"/>
    </row>
    <row r="11" spans="1:5" x14ac:dyDescent="0.25">
      <c r="A11" s="56"/>
      <c r="B11" s="54" t="s">
        <v>35</v>
      </c>
      <c r="C11" s="55">
        <f>SUM(C7:C10)</f>
        <v>1238000</v>
      </c>
      <c r="D11" s="54" t="s">
        <v>0</v>
      </c>
      <c r="E11" s="56"/>
    </row>
    <row r="12" spans="1:5" x14ac:dyDescent="0.25">
      <c r="A12" s="56"/>
      <c r="B12" s="56"/>
      <c r="C12" s="56"/>
      <c r="D12" s="176"/>
      <c r="E12" s="56"/>
    </row>
    <row r="13" spans="1:5" x14ac:dyDescent="0.25">
      <c r="A13" s="56"/>
      <c r="B13" s="56"/>
      <c r="C13" s="56"/>
      <c r="D13" s="176"/>
      <c r="E13" s="56"/>
    </row>
    <row r="14" spans="1:5" ht="25.5" customHeight="1" x14ac:dyDescent="0.25">
      <c r="A14" s="56"/>
      <c r="B14" s="205" t="s">
        <v>204</v>
      </c>
      <c r="C14" s="178"/>
      <c r="D14" s="179"/>
      <c r="E14" s="56"/>
    </row>
    <row r="15" spans="1:5" x14ac:dyDescent="0.25">
      <c r="A15" s="56"/>
      <c r="B15" s="53" t="s">
        <v>205</v>
      </c>
      <c r="C15" s="180">
        <v>15019000</v>
      </c>
      <c r="D15" s="181" t="s">
        <v>0</v>
      </c>
      <c r="E15" s="56"/>
    </row>
    <row r="16" spans="1:5" x14ac:dyDescent="0.25">
      <c r="A16" s="56"/>
      <c r="B16" s="54" t="s">
        <v>35</v>
      </c>
      <c r="C16" s="55">
        <f>C15</f>
        <v>15019000</v>
      </c>
      <c r="D16" s="54" t="s">
        <v>0</v>
      </c>
      <c r="E16" s="56"/>
    </row>
    <row r="17" spans="1:5" x14ac:dyDescent="0.25">
      <c r="A17" s="56"/>
      <c r="B17" s="56"/>
      <c r="C17" s="56"/>
      <c r="D17" s="176"/>
      <c r="E17" s="56"/>
    </row>
    <row r="18" spans="1:5" x14ac:dyDescent="0.25">
      <c r="A18" s="56"/>
      <c r="B18" s="56"/>
      <c r="C18" s="56"/>
      <c r="D18" s="176"/>
      <c r="E18" s="56"/>
    </row>
    <row r="19" spans="1:5" ht="38.25" customHeight="1" x14ac:dyDescent="0.25">
      <c r="A19" s="56"/>
      <c r="B19" s="261" t="s">
        <v>140</v>
      </c>
      <c r="C19" s="262"/>
      <c r="D19" s="263"/>
      <c r="E19" s="56"/>
    </row>
    <row r="20" spans="1:5" x14ac:dyDescent="0.25">
      <c r="A20" s="56"/>
      <c r="B20" s="53" t="s">
        <v>70</v>
      </c>
      <c r="C20" s="51">
        <v>117000</v>
      </c>
      <c r="D20" s="181" t="s">
        <v>0</v>
      </c>
      <c r="E20" s="56"/>
    </row>
    <row r="21" spans="1:5" x14ac:dyDescent="0.25">
      <c r="A21" s="56"/>
      <c r="B21" s="53" t="s">
        <v>14</v>
      </c>
      <c r="C21" s="51">
        <v>20000</v>
      </c>
      <c r="D21" s="181" t="s">
        <v>0</v>
      </c>
      <c r="E21" s="56"/>
    </row>
    <row r="22" spans="1:5" x14ac:dyDescent="0.25">
      <c r="A22" s="56"/>
      <c r="B22" s="54" t="s">
        <v>35</v>
      </c>
      <c r="C22" s="55">
        <f>SUM(C20:C21)</f>
        <v>137000</v>
      </c>
      <c r="D22" s="54" t="s">
        <v>0</v>
      </c>
      <c r="E22" s="56"/>
    </row>
    <row r="23" spans="1:5" x14ac:dyDescent="0.25">
      <c r="A23" s="56"/>
      <c r="B23" s="56"/>
      <c r="C23" s="182"/>
      <c r="D23" s="183"/>
      <c r="E23" s="56"/>
    </row>
    <row r="24" spans="1:5" x14ac:dyDescent="0.25">
      <c r="A24" s="56"/>
      <c r="B24" s="56"/>
      <c r="C24" s="182"/>
      <c r="D24" s="183"/>
      <c r="E24" s="56"/>
    </row>
    <row r="25" spans="1:5" ht="42" customHeight="1" x14ac:dyDescent="0.25">
      <c r="A25" s="56"/>
      <c r="B25" s="264" t="s">
        <v>141</v>
      </c>
      <c r="C25" s="265"/>
      <c r="D25" s="266"/>
      <c r="E25" s="56"/>
    </row>
    <row r="26" spans="1:5" x14ac:dyDescent="0.25">
      <c r="A26" s="56"/>
      <c r="B26" s="108" t="s">
        <v>142</v>
      </c>
      <c r="C26" s="19">
        <v>14477981</v>
      </c>
      <c r="D26" s="58" t="s">
        <v>0</v>
      </c>
      <c r="E26" s="56"/>
    </row>
    <row r="27" spans="1:5" x14ac:dyDescent="0.25">
      <c r="A27" s="56"/>
      <c r="B27" s="108" t="s">
        <v>143</v>
      </c>
      <c r="C27" s="40">
        <v>12766767</v>
      </c>
      <c r="D27" s="58" t="s">
        <v>0</v>
      </c>
      <c r="E27" s="56"/>
    </row>
    <row r="28" spans="1:5" x14ac:dyDescent="0.25">
      <c r="A28" s="56"/>
      <c r="B28" s="28" t="s">
        <v>144</v>
      </c>
      <c r="C28" s="55">
        <f>C26-C27</f>
        <v>1711214</v>
      </c>
      <c r="D28" s="28" t="s">
        <v>0</v>
      </c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ht="14.45" x14ac:dyDescent="0.3">
      <c r="A31" s="56"/>
      <c r="B31" s="56"/>
      <c r="C31" s="56"/>
      <c r="D31" s="176"/>
      <c r="E31" s="56"/>
    </row>
    <row r="32" spans="1:5" hidden="1" x14ac:dyDescent="0.25"/>
    <row r="33" spans="1:5" hidden="1" x14ac:dyDescent="0.25"/>
    <row r="34" spans="1:5" hidden="1" x14ac:dyDescent="0.25"/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>
      <c r="A39" s="185"/>
      <c r="B39" s="185"/>
      <c r="C39" s="185"/>
      <c r="D39" s="186"/>
      <c r="E39" s="185"/>
    </row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  <row r="51" hidden="1" x14ac:dyDescent="0.25"/>
  </sheetData>
  <sheetProtection password="C6ED" sheet="1" objects="1" scenarios="1"/>
  <mergeCells count="3">
    <mergeCell ref="B4:D4"/>
    <mergeCell ref="B19:D19"/>
    <mergeCell ref="B25:D25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2015-09-18T10:21:17Z</cp:lastPrinted>
  <dcterms:created xsi:type="dcterms:W3CDTF">2014-01-17T08:54:17Z</dcterms:created>
  <dcterms:modified xsi:type="dcterms:W3CDTF">2015-09-25T12:31:08Z</dcterms:modified>
</cp:coreProperties>
</file>