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810" yWindow="120" windowWidth="19170" windowHeight="14730" activeTab="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4" i="2" l="1"/>
  <c r="G26" i="2" s="1"/>
  <c r="G30" i="13" l="1"/>
  <c r="E15" i="6" l="1"/>
  <c r="E15" i="5"/>
  <c r="E15" i="4"/>
  <c r="G11" i="9"/>
  <c r="G10" i="9"/>
  <c r="G36" i="13"/>
  <c r="F13" i="11" l="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E35" i="13" l="1"/>
  <c r="G35" i="13" s="1"/>
  <c r="E27" i="13"/>
  <c r="E19" i="13"/>
  <c r="E15" i="13"/>
  <c r="G11" i="12"/>
  <c r="E18" i="2" s="1"/>
  <c r="G29" i="12"/>
  <c r="E21" i="2" s="1"/>
  <c r="G23" i="12"/>
  <c r="E20" i="2" s="1"/>
  <c r="G17" i="12"/>
  <c r="F11" i="11"/>
  <c r="F12" i="11"/>
  <c r="F50" i="11"/>
  <c r="F51" i="11"/>
  <c r="F52" i="11"/>
  <c r="F10" i="11"/>
  <c r="F53" i="11" s="1"/>
  <c r="G35" i="12" s="1"/>
  <c r="G13" i="10"/>
  <c r="E16" i="2" s="1"/>
  <c r="G16" i="2" s="1"/>
  <c r="G12" i="7"/>
  <c r="G15" i="6"/>
  <c r="G15" i="5"/>
  <c r="G15" i="4"/>
  <c r="E25" i="2"/>
  <c r="G25" i="2" s="1"/>
  <c r="E19" i="2"/>
  <c r="E10" i="2"/>
  <c r="E10" i="4" s="1"/>
  <c r="E10" i="5" s="1"/>
  <c r="E10" i="6" s="1"/>
  <c r="G36" i="12" l="1"/>
  <c r="E22" i="2" s="1"/>
  <c r="E23" i="2" s="1"/>
  <c r="G23" i="2" s="1"/>
  <c r="E28" i="13"/>
  <c r="G28" i="13" s="1"/>
  <c r="G9" i="9"/>
  <c r="E11" i="2" s="1"/>
  <c r="E9" i="2"/>
  <c r="E12" i="2" l="1"/>
  <c r="G12" i="2" s="1"/>
  <c r="E9" i="4"/>
  <c r="E12" i="4" l="1"/>
  <c r="E9" i="5"/>
  <c r="E11" i="4"/>
  <c r="E13" i="4"/>
  <c r="G13" i="4" s="1"/>
  <c r="G16" i="4" s="1"/>
  <c r="E12" i="5" l="1"/>
  <c r="E9" i="6" s="1"/>
  <c r="E11" i="5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<sst xmlns="http://schemas.openxmlformats.org/spreadsheetml/2006/main" count="341" uniqueCount="141">
  <si>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</si>
  <si>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</si>
  <si>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</si>
  <si>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</si>
  <si>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</si>
  <si>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</si>
  <si>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</si>
  <si>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</si>
  <si>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</si>
  <si>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</si>
  <si>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</si>
  <si>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</si>
  <si>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</si>
  <si>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</si>
  <si>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</si>
  <si>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</si>
  <si>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</si>
  <si>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</si>
  <si>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</si>
  <si>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</si>
  <si>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</si>
  <si>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</si>
  <si>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</si>
  <si>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</si>
  <si>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</si>
  <si>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</si>
  <si>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</si>
  <si>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</si>
  <si>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</si>
  <si>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</si>
  <si>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</si>
  <si>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</si>
  <si>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</si>
  <si>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</si>
  <si>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</si>
  <si>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</si>
  <si>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</si>
  <si>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</si>
  <si>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</si>
  <si>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</si>
  <si>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</si>
  <si>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</si>
  <si>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</si>
  <si>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</si>
  <si>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</si>
  <si>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</si>
  <si>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</si>
  <si>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</si>
  <si>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</si>
  <si>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</si>
  <si>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</si>
  <si>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</si>
  <si>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</si>
  <si>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</si>
  <si>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</si>
  <si>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</si>
  <si>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</si>
  <si>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</si>
  <si>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</si>
  <si>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</si>
  <si>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</si>
  <si>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</si>
  <si>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</si>
  <si>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</si>
  <si>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</si>
  <si>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</si>
  <si>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</si>
  <si>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</si>
  <si>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</si>
  <si>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</si>
  <si>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</si>
  <si>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</si>
  <si>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</si>
  <si>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</si>
  <si>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</si>
  <si>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</si>
  <si>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</si>
  <si>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</si>
  <si>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</si>
  <si>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</si>
  <si>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</si>
  <si>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</si>
  <si>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</si>
  <si>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</si>
  <si>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</si>
  <si>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</si>
  <si>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</si>
  <si>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</si>
  <si>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</si>
  <si>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</si>
  <si>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</si>
  <si>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</si>
  <si>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</si>
  <si>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</si>
  <si>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</si>
  <si>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</si>
  <si>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</si>
  <si>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</si>
  <si>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</si>
  <si>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</si>
  <si>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</si>
  <si>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</si>
  <si>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</si>
  <si>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</si>
  <si>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</si>
  <si>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</si>
  <si>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</si>
  <si>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</si>
  <si>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</si>
  <si>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</si>
  <si>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</si>
  <si>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</si>
  <si>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</si>
  <si>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</si>
  <si>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</si>
  <si>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 xml:space="preserve">Ledningsnet ≤ Ø 200 mm </t>
  </si>
  <si>
    <t>Stik</t>
  </si>
  <si>
    <t>Brønde</t>
  </si>
  <si>
    <t xml:space="preserve">Ø 200 mm &lt; Ledningsnet ≤ Ø 500 mm </t>
  </si>
  <si>
    <t>Forklaring, Konstruktioner</t>
  </si>
  <si>
    <t>Tryksatte minipumpestationer (husstandssystemer)</t>
  </si>
  <si>
    <t>Jordbassin Klasse A</t>
  </si>
  <si>
    <t>Pumpestationer i brønde (&lt; 6,25 m2), Mek/EL</t>
  </si>
  <si>
    <t>Pumpestationer i brønde (&lt; 6,25 m2), SRO</t>
  </si>
  <si>
    <t>Strømpeforing ≤ Ø 200 mm</t>
  </si>
  <si>
    <t>Strømpeforing Ø 200 mm &lt; Ledningsnet ≤ Ø 500 mm</t>
  </si>
  <si>
    <t>Strømpeforing Ø 500 mm &lt; Ledningsnet ≤ Ø 800 mm</t>
  </si>
  <si>
    <t>Ø 500 mm &lt; Ledningsnet ≤ Ø 800 mm</t>
  </si>
  <si>
    <t>Beluftningstanke, Konstruktioner</t>
  </si>
  <si>
    <t>Beluftningstanke, Mek/EL</t>
  </si>
  <si>
    <t>Beluftningstanke, SRO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</si>
  <si>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</si>
  <si>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</si>
  <si>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</si>
  <si>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</si>
  <si>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</si>
  <si>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</si>
  <si>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</si>
  <si>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</si>
  <si>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Tilbagebetaling af vejbidrag</t>
  </si>
  <si>
    <t>Tillæg til tilbagebetaling af vejbidrag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</si>
</sst>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3" fillId="0" borderId="21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0" fillId="0" borderId="18" applyNumberFormat="0" applyFill="0" applyAlignment="0" applyProtection="0"/>
    <xf numFmtId="0" fontId="21" fillId="16" borderId="19" applyNumberFormat="0" applyAlignment="0" applyProtection="0"/>
    <xf numFmtId="0" fontId="22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9" fontId="25" fillId="0" borderId="0" applyFill="0" applyBorder="0" applyProtection="0">
      <alignment horizontal="center"/>
    </xf>
    <xf numFmtId="37" fontId="25" fillId="0" borderId="22" applyFill="0" applyAlignment="0" applyProtection="0"/>
    <xf numFmtId="165" fontId="25" fillId="0" borderId="22" applyFill="0" applyAlignment="0" applyProtection="0"/>
    <xf numFmtId="167" fontId="25" fillId="0" borderId="22" applyFill="0" applyAlignment="0" applyProtection="0"/>
    <xf numFmtId="168" fontId="25" fillId="0" borderId="22" applyFill="0" applyAlignment="0" applyProtection="0"/>
    <xf numFmtId="164" fontId="12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8" fillId="53" borderId="23" applyNumberFormat="0" applyAlignment="0" applyProtection="0"/>
    <xf numFmtId="0" fontId="29" fillId="41" borderId="0" applyNumberFormat="0" applyBorder="0" applyAlignment="0" applyProtection="0"/>
    <xf numFmtId="0" fontId="30" fillId="44" borderId="23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54" borderId="0" applyNumberFormat="0" applyBorder="0" applyAlignment="0" applyProtection="0"/>
    <xf numFmtId="0" fontId="12" fillId="55" borderId="24" applyNumberFormat="0" applyFont="0" applyAlignment="0" applyProtection="0"/>
    <xf numFmtId="0" fontId="33" fillId="53" borderId="25" applyNumberFormat="0" applyAlignment="0" applyProtection="0"/>
    <xf numFmtId="9" fontId="3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0" borderId="0" applyNumberFormat="0" applyFill="0" applyBorder="0" applyAlignment="0" applyProtection="0"/>
    <xf numFmtId="0" fontId="31" fillId="0" borderId="0"/>
    <xf numFmtId="37" fontId="37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7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7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1" fillId="0" borderId="0"/>
    <xf numFmtId="164" fontId="3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26" applyNumberFormat="0" applyFill="0" applyAlignment="0" applyProtection="0"/>
    <xf numFmtId="164" fontId="31" fillId="0" borderId="0" applyFont="0" applyFill="0" applyBorder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44" fontId="11" fillId="0" borderId="0" applyFont="0" applyFill="0" applyBorder="0" applyAlignment="0" applyProtection="0"/>
    <xf numFmtId="0" fontId="39" fillId="0" borderId="0" applyNumberFormat="0" applyBorder="0" applyAlignment="0"/>
    <xf numFmtId="0" fontId="12" fillId="0" borderId="0"/>
    <xf numFmtId="0" fontId="40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alignment horizontal="right"/>
      <protection locked="0"/>
    </xf>
    <xf numFmtId="170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1" fillId="8" borderId="7" xfId="27289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89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89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89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1" fillId="6" borderId="7" xfId="27289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1" fillId="7" borderId="7" xfId="27289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89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20% - Accent1 2" xfId="98"/>
    <cellStyle name="20% - Accent2 2" xfId="99"/>
    <cellStyle name="20% - Accent3 2" xfId="100"/>
    <cellStyle name="20% - Accent4 2" xfId="101"/>
    <cellStyle name="20% - Accent5 2" xfId="102"/>
    <cellStyle name="20% - Accent6 2" xfId="103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60 % - Markeringsfarve3 2" xfId="33"/>
    <cellStyle name="60 % - Markeringsfarve4 2" xfId="34"/>
    <cellStyle name="60 % - Markeringsfarve6 2" xfId="35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Accent1 2" xfId="15"/>
    <cellStyle name="Accent2 2" xfId="16"/>
    <cellStyle name="Accent3 2" xfId="17"/>
    <cellStyle name="Accent4 2" xfId="18"/>
    <cellStyle name="Accent5 2" xfId="19"/>
    <cellStyle name="Accent6 2" xfId="20"/>
    <cellStyle name="Bad 2" xfId="11"/>
    <cellStyle name="Beløb" xfId="86"/>
    <cellStyle name="Beløb (negative)" xfId="87"/>
    <cellStyle name="Beløb 1000" xfId="88"/>
    <cellStyle name="Beløb 1000 (negative)" xfId="89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Calculation 2" xfId="116"/>
    <cellStyle name="Check Cell 2" xfId="13"/>
    <cellStyle name="Decimal" xfId="90"/>
    <cellStyle name="Decimal (negative)" xfId="91"/>
    <cellStyle name="Explanatory Text 2" xfId="14"/>
    <cellStyle name="Good 2" xfId="117"/>
    <cellStyle name="Heading 1 2" xfId="7"/>
    <cellStyle name="Heading 2 2" xfId="8"/>
    <cellStyle name="Heading 3 2" xfId="9"/>
    <cellStyle name="Heading 4 2" xfId="10"/>
    <cellStyle name="Input" xfId="4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20" xfId="27275"/>
    <cellStyle name="Komma 21" xfId="27278"/>
    <cellStyle name="Komma 22" xfId="27281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89" builtinId="8"/>
    <cellStyle name="Link 2" xfId="27276"/>
    <cellStyle name="Linked Cell 2" xfId="12"/>
    <cellStyle name="Neutral" xfId="3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26" xfId="27274"/>
    <cellStyle name="Normal 27" xfId="27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35" xfId="27288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Note 2" xfId="27277"/>
    <cellStyle name="Note 3" xfId="122"/>
    <cellStyle name="Output" xfId="5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21" xfId="27279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le 2" xfId="125"/>
    <cellStyle name="Total" xfId="6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Total 4" xfId="27280"/>
    <cellStyle name="Total 5" xfId="27282"/>
    <cellStyle name="Total 6" xfId="27283"/>
    <cellStyle name="Total 7" xfId="27284"/>
    <cellStyle name="Total 8" xfId="27285"/>
    <cellStyle name="Valuta 2" xfId="27286"/>
    <cellStyle name="Warning Text 2" xfId="12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114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95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82</v>
      </c>
      <c r="C9" s="79"/>
      <c r="D9" s="79"/>
      <c r="E9" s="79"/>
      <c r="F9" s="80"/>
      <c r="G9" s="36">
        <v>1333345.49</v>
      </c>
      <c r="H9" s="10" t="s">
        <v>4</v>
      </c>
      <c r="I9" s="1"/>
    </row>
    <row r="10" spans="1:9" x14ac:dyDescent="0.25">
      <c r="A10" s="1"/>
      <c r="B10" s="78" t="s">
        <v>83</v>
      </c>
      <c r="C10" s="79"/>
      <c r="D10" s="79"/>
      <c r="E10" s="79"/>
      <c r="F10" s="80"/>
      <c r="G10" s="36">
        <v>495000</v>
      </c>
      <c r="H10" s="10" t="s">
        <v>4</v>
      </c>
      <c r="I10" s="1"/>
    </row>
    <row r="11" spans="1:9" x14ac:dyDescent="0.25">
      <c r="A11" s="1"/>
      <c r="B11" s="68" t="s">
        <v>84</v>
      </c>
      <c r="C11" s="69"/>
      <c r="D11" s="69"/>
      <c r="E11" s="69"/>
      <c r="F11" s="70"/>
      <c r="G11" s="34">
        <f>G9-G10</f>
        <v>838345.49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85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86</v>
      </c>
      <c r="C15" s="79"/>
      <c r="D15" s="79"/>
      <c r="E15" s="79"/>
      <c r="F15" s="80"/>
      <c r="G15" s="36">
        <v>722134</v>
      </c>
      <c r="H15" s="10" t="s">
        <v>4</v>
      </c>
      <c r="I15" s="1"/>
    </row>
    <row r="16" spans="1:9" x14ac:dyDescent="0.25">
      <c r="A16" s="1"/>
      <c r="B16" s="78" t="s">
        <v>87</v>
      </c>
      <c r="C16" s="79"/>
      <c r="D16" s="79"/>
      <c r="E16" s="79"/>
      <c r="F16" s="80"/>
      <c r="G16" s="36">
        <v>610000</v>
      </c>
      <c r="H16" s="10" t="s">
        <v>4</v>
      </c>
      <c r="I16" s="1"/>
    </row>
    <row r="17" spans="1:9" x14ac:dyDescent="0.25">
      <c r="A17" s="1"/>
      <c r="B17" s="68" t="s">
        <v>88</v>
      </c>
      <c r="C17" s="69"/>
      <c r="D17" s="69"/>
      <c r="E17" s="69"/>
      <c r="F17" s="70"/>
      <c r="G17" s="34">
        <f>G15-G16</f>
        <v>112134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96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97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99</v>
      </c>
      <c r="C22" s="79"/>
      <c r="D22" s="79"/>
      <c r="E22" s="79"/>
      <c r="F22" s="80"/>
      <c r="G22" s="36">
        <v>25000</v>
      </c>
      <c r="H22" s="10" t="s">
        <v>4</v>
      </c>
      <c r="I22" s="1"/>
    </row>
    <row r="23" spans="1:9" x14ac:dyDescent="0.25">
      <c r="A23" s="1"/>
      <c r="B23" s="68" t="s">
        <v>98</v>
      </c>
      <c r="C23" s="69"/>
      <c r="D23" s="69"/>
      <c r="E23" s="69"/>
      <c r="F23" s="70"/>
      <c r="G23" s="34">
        <f>G21-G22</f>
        <v>-25000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ht="30" customHeight="1" x14ac:dyDescent="0.25">
      <c r="A26" s="1"/>
      <c r="B26" s="89" t="s">
        <v>89</v>
      </c>
      <c r="C26" s="90"/>
      <c r="D26" s="90"/>
      <c r="E26" s="90"/>
      <c r="F26" s="90"/>
      <c r="G26" s="90"/>
      <c r="H26" s="91"/>
      <c r="I26" s="1"/>
    </row>
    <row r="27" spans="1:9" ht="29.25" customHeight="1" x14ac:dyDescent="0.25">
      <c r="A27" s="1"/>
      <c r="B27" s="72" t="s">
        <v>100</v>
      </c>
      <c r="C27" s="73"/>
      <c r="D27" s="73"/>
      <c r="E27" s="73"/>
      <c r="F27" s="74"/>
      <c r="G27" s="36">
        <v>0</v>
      </c>
      <c r="H27" s="10" t="s">
        <v>4</v>
      </c>
      <c r="I27" s="1"/>
    </row>
    <row r="28" spans="1:9" x14ac:dyDescent="0.25">
      <c r="A28" s="1"/>
      <c r="B28" s="78" t="s">
        <v>101</v>
      </c>
      <c r="C28" s="79"/>
      <c r="D28" s="79"/>
      <c r="E28" s="79"/>
      <c r="F28" s="80"/>
      <c r="G28" s="36">
        <v>0</v>
      </c>
      <c r="H28" s="10" t="s">
        <v>4</v>
      </c>
      <c r="I28" s="1"/>
    </row>
    <row r="29" spans="1:9" ht="30" customHeight="1" x14ac:dyDescent="0.25">
      <c r="A29" s="1"/>
      <c r="B29" s="89" t="s">
        <v>102</v>
      </c>
      <c r="C29" s="90"/>
      <c r="D29" s="90"/>
      <c r="E29" s="90"/>
      <c r="F29" s="91"/>
      <c r="G29" s="34">
        <f>G27-G28</f>
        <v>0</v>
      </c>
      <c r="H29" s="18" t="s">
        <v>4</v>
      </c>
      <c r="I29" s="1"/>
    </row>
    <row r="30" spans="1:9" x14ac:dyDescent="0.25">
      <c r="A30" s="1"/>
      <c r="B30" s="21"/>
      <c r="C30" s="21"/>
      <c r="D30" s="21"/>
      <c r="E30" s="21"/>
      <c r="F30" s="21"/>
      <c r="G30" s="21"/>
      <c r="H30" s="21"/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89" t="s">
        <v>90</v>
      </c>
      <c r="C32" s="90"/>
      <c r="D32" s="90"/>
      <c r="E32" s="90"/>
      <c r="F32" s="90"/>
      <c r="G32" s="90"/>
      <c r="H32" s="91"/>
      <c r="I32" s="1"/>
    </row>
    <row r="33" spans="1:9" x14ac:dyDescent="0.25">
      <c r="A33" s="1"/>
      <c r="B33" s="78" t="s">
        <v>91</v>
      </c>
      <c r="C33" s="79"/>
      <c r="D33" s="79"/>
      <c r="E33" s="79"/>
      <c r="F33" s="80"/>
      <c r="G33" s="36">
        <v>510400</v>
      </c>
      <c r="H33" s="10" t="s">
        <v>4</v>
      </c>
      <c r="I33" s="1"/>
    </row>
    <row r="34" spans="1:9" x14ac:dyDescent="0.25">
      <c r="A34" s="1"/>
      <c r="B34" s="78" t="s">
        <v>92</v>
      </c>
      <c r="C34" s="79"/>
      <c r="D34" s="79"/>
      <c r="E34" s="79"/>
      <c r="F34" s="80"/>
      <c r="G34" s="36">
        <v>570033</v>
      </c>
      <c r="H34" s="10" t="s">
        <v>4</v>
      </c>
      <c r="I34" s="1"/>
    </row>
    <row r="35" spans="1:9" x14ac:dyDescent="0.25">
      <c r="A35" s="1"/>
      <c r="B35" s="78" t="s">
        <v>93</v>
      </c>
      <c r="C35" s="79"/>
      <c r="D35" s="79"/>
      <c r="E35" s="79"/>
      <c r="F35" s="80"/>
      <c r="G35" s="20">
        <f>'Fane 6. Gen. inv. i 2015'!F53</f>
        <v>553599.27186666674</v>
      </c>
      <c r="H35" s="10" t="s">
        <v>4</v>
      </c>
      <c r="I35" s="1"/>
    </row>
    <row r="36" spans="1:9" x14ac:dyDescent="0.25">
      <c r="A36" s="1"/>
      <c r="B36" s="68" t="s">
        <v>90</v>
      </c>
      <c r="C36" s="69"/>
      <c r="D36" s="69"/>
      <c r="E36" s="69"/>
      <c r="F36" s="70"/>
      <c r="G36" s="34">
        <f>G35-G33+G35-G34</f>
        <v>26765.54373333347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6" zoomScaleNormal="100" workbookViewId="0">
      <selection activeCell="B40" sqref="B40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137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50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82" t="s">
        <v>52</v>
      </c>
      <c r="C9" s="83"/>
      <c r="D9" s="83"/>
      <c r="E9" s="83"/>
      <c r="F9" s="84"/>
      <c r="G9" s="37">
        <v>32033213</v>
      </c>
      <c r="H9" s="16" t="s">
        <v>4</v>
      </c>
      <c r="I9" s="1"/>
    </row>
    <row r="10" spans="1:9" x14ac:dyDescent="0.25">
      <c r="A10" s="1"/>
      <c r="B10" s="68" t="s">
        <v>53</v>
      </c>
      <c r="C10" s="69"/>
      <c r="D10" s="69"/>
      <c r="E10" s="69"/>
      <c r="F10" s="69"/>
      <c r="G10" s="69"/>
      <c r="H10" s="70"/>
      <c r="I10" s="1"/>
    </row>
    <row r="11" spans="1:9" x14ac:dyDescent="0.25">
      <c r="A11" s="1"/>
      <c r="B11" s="78" t="s">
        <v>54</v>
      </c>
      <c r="C11" s="79"/>
      <c r="D11" s="80"/>
      <c r="E11" s="36">
        <v>13423806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55</v>
      </c>
      <c r="C12" s="79"/>
      <c r="D12" s="80"/>
      <c r="E12" s="36">
        <v>1018357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56</v>
      </c>
      <c r="C13" s="79"/>
      <c r="D13" s="80"/>
      <c r="E13" s="36">
        <v>-392197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57</v>
      </c>
      <c r="C14" s="79"/>
      <c r="D14" s="80"/>
      <c r="E14" s="36">
        <v>1349967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58</v>
      </c>
      <c r="C15" s="83"/>
      <c r="D15" s="84"/>
      <c r="E15" s="33">
        <f>SUM(E11:E14)</f>
        <v>15399933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59</v>
      </c>
      <c r="C16" s="79"/>
      <c r="D16" s="80"/>
      <c r="E16" s="36">
        <v>1157782.17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60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61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62</v>
      </c>
      <c r="C19" s="83"/>
      <c r="D19" s="84"/>
      <c r="E19" s="33">
        <f>SUM(E16:E18)</f>
        <v>1157782.17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63</v>
      </c>
      <c r="C20" s="73"/>
      <c r="D20" s="74"/>
      <c r="E20" s="36">
        <v>-951523.82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64</v>
      </c>
      <c r="C21" s="73"/>
      <c r="D21" s="74"/>
      <c r="E21" s="36">
        <v>-17098601.149999999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65</v>
      </c>
      <c r="C22" s="79"/>
      <c r="D22" s="80"/>
      <c r="E22" s="36">
        <v>-3553855.35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66</v>
      </c>
      <c r="C23" s="79"/>
      <c r="D23" s="80"/>
      <c r="E23" s="36">
        <v>-506490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67</v>
      </c>
      <c r="C24" s="73"/>
      <c r="D24" s="74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68</v>
      </c>
      <c r="C25" s="73"/>
      <c r="D25" s="74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69</v>
      </c>
      <c r="C26" s="73"/>
      <c r="D26" s="74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70</v>
      </c>
      <c r="C27" s="83"/>
      <c r="D27" s="84"/>
      <c r="E27" s="33">
        <f>SUM(E20:E26)</f>
        <v>-22110470.32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71</v>
      </c>
      <c r="C28" s="83"/>
      <c r="D28" s="84"/>
      <c r="E28" s="33">
        <f>E15+E19+E27</f>
        <v>-5552755.1500000004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8" t="s">
        <v>72</v>
      </c>
      <c r="C29" s="69"/>
      <c r="D29" s="69"/>
      <c r="E29" s="69"/>
      <c r="F29" s="69"/>
      <c r="G29" s="69"/>
      <c r="H29" s="70"/>
      <c r="I29" s="1"/>
    </row>
    <row r="30" spans="1:9" x14ac:dyDescent="0.25">
      <c r="A30" s="1"/>
      <c r="B30" s="82" t="s">
        <v>72</v>
      </c>
      <c r="C30" s="83"/>
      <c r="D30" s="84"/>
      <c r="E30" s="37">
        <v>3875176</v>
      </c>
      <c r="F30" s="16" t="s">
        <v>4</v>
      </c>
      <c r="G30" s="33">
        <f>-$E$30</f>
        <v>-3875176</v>
      </c>
      <c r="H30" s="16" t="s">
        <v>4</v>
      </c>
      <c r="I30" s="1"/>
    </row>
    <row r="31" spans="1:9" x14ac:dyDescent="0.25">
      <c r="A31" s="1"/>
      <c r="B31" s="93" t="s">
        <v>131</v>
      </c>
      <c r="C31" s="69"/>
      <c r="D31" s="69"/>
      <c r="E31" s="69"/>
      <c r="F31" s="69"/>
      <c r="G31" s="69"/>
      <c r="H31" s="70"/>
      <c r="I31" s="1"/>
    </row>
    <row r="32" spans="1:9" ht="30" customHeight="1" x14ac:dyDescent="0.25">
      <c r="A32" s="1"/>
      <c r="B32" s="72" t="s">
        <v>132</v>
      </c>
      <c r="C32" s="73"/>
      <c r="D32" s="74"/>
      <c r="E32" s="36">
        <v>20440330.030000001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73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74</v>
      </c>
      <c r="C34" s="73"/>
      <c r="D34" s="74"/>
      <c r="E34" s="42">
        <v>2218486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75</v>
      </c>
      <c r="C35" s="83"/>
      <c r="D35" s="84"/>
      <c r="E35" s="33">
        <f>SUM(E32:E34)</f>
        <v>22658816.030000001</v>
      </c>
      <c r="F35" s="16" t="s">
        <v>4</v>
      </c>
      <c r="G35" s="33">
        <f>-E35</f>
        <v>-22658816.030000001</v>
      </c>
      <c r="H35" s="16" t="s">
        <v>4</v>
      </c>
      <c r="I35" s="1"/>
    </row>
    <row r="36" spans="1:9" x14ac:dyDescent="0.25">
      <c r="A36" s="1"/>
      <c r="B36" s="68" t="s">
        <v>51</v>
      </c>
      <c r="C36" s="69"/>
      <c r="D36" s="69"/>
      <c r="E36" s="69"/>
      <c r="F36" s="70"/>
      <c r="G36" s="34">
        <f>$G$9+$G$28+$G$30+$G$35</f>
        <v>5499220.9699999988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tabSelected="1" view="pageLayout" topLeftCell="A4" zoomScaleNormal="100" workbookViewId="0">
      <selection activeCell="D29" sqref="D29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138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ht="30" customHeight="1" x14ac:dyDescent="0.25">
      <c r="A9" s="1"/>
      <c r="B9" s="72" t="s">
        <v>31</v>
      </c>
      <c r="C9" s="73"/>
      <c r="D9" s="74"/>
      <c r="E9" s="32">
        <f>'Fane 3. Grundlag'!G12</f>
        <v>30233404.188892353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20">
        <f>'Fane 3. Grundlag'!G11</f>
        <v>1306004.4700956524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491765.79521954386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44</v>
      </c>
      <c r="C12" s="83"/>
      <c r="D12" s="84"/>
      <c r="E12" s="33">
        <f>$E$9-$E$11</f>
        <v>29741638.393672809</v>
      </c>
      <c r="F12" s="17" t="s">
        <v>4</v>
      </c>
      <c r="G12" s="33">
        <f>E12</f>
        <v>29741638.393672809</v>
      </c>
      <c r="H12" s="17" t="s">
        <v>4</v>
      </c>
      <c r="I12" s="1"/>
    </row>
    <row r="13" spans="1:9" x14ac:dyDescent="0.25">
      <c r="A13" s="1"/>
      <c r="B13" s="68" t="s">
        <v>139</v>
      </c>
      <c r="C13" s="69"/>
      <c r="D13" s="69"/>
      <c r="E13" s="69"/>
      <c r="F13" s="69"/>
      <c r="G13" s="69"/>
      <c r="H13" s="70"/>
      <c r="I13" s="1"/>
    </row>
    <row r="14" spans="1:9" x14ac:dyDescent="0.25">
      <c r="A14" s="1"/>
      <c r="B14" s="75" t="s">
        <v>140</v>
      </c>
      <c r="C14" s="76"/>
      <c r="D14" s="77"/>
      <c r="E14" s="37">
        <v>1728794.58</v>
      </c>
      <c r="F14" s="17" t="s">
        <v>4</v>
      </c>
      <c r="G14" s="33">
        <f>E14</f>
        <v>1728794.58</v>
      </c>
      <c r="H14" s="17" t="s">
        <v>4</v>
      </c>
      <c r="I14" s="1"/>
    </row>
    <row r="15" spans="1:9" x14ac:dyDescent="0.25">
      <c r="A15" s="1"/>
      <c r="B15" s="68" t="s">
        <v>32</v>
      </c>
      <c r="C15" s="69"/>
      <c r="D15" s="69"/>
      <c r="E15" s="69"/>
      <c r="F15" s="69"/>
      <c r="G15" s="69"/>
      <c r="H15" s="70"/>
      <c r="I15" s="1"/>
    </row>
    <row r="16" spans="1:9" x14ac:dyDescent="0.25">
      <c r="A16" s="1"/>
      <c r="B16" s="75" t="s">
        <v>111</v>
      </c>
      <c r="C16" s="76"/>
      <c r="D16" s="77"/>
      <c r="E16" s="33">
        <f>'Fane 5. Hist. over el. underdæk'!G13</f>
        <v>-802337.25</v>
      </c>
      <c r="F16" s="17" t="s">
        <v>4</v>
      </c>
      <c r="G16" s="33">
        <f>E16</f>
        <v>-802337.25</v>
      </c>
      <c r="H16" s="17" t="s">
        <v>4</v>
      </c>
      <c r="I16" s="1"/>
    </row>
    <row r="17" spans="1:9" x14ac:dyDescent="0.25">
      <c r="A17" s="1"/>
      <c r="B17" s="68" t="s">
        <v>29</v>
      </c>
      <c r="C17" s="69"/>
      <c r="D17" s="69"/>
      <c r="E17" s="69"/>
      <c r="F17" s="69"/>
      <c r="G17" s="69"/>
      <c r="H17" s="70"/>
      <c r="I17" s="1"/>
    </row>
    <row r="18" spans="1:9" x14ac:dyDescent="0.25">
      <c r="A18" s="1"/>
      <c r="B18" s="72" t="s">
        <v>35</v>
      </c>
      <c r="C18" s="73"/>
      <c r="D18" s="74"/>
      <c r="E18" s="20">
        <f>'Fane 7. Korrektion af PL2015'!G11</f>
        <v>838345.49</v>
      </c>
      <c r="F18" s="7" t="s">
        <v>4</v>
      </c>
      <c r="G18" s="19"/>
      <c r="H18" s="9"/>
      <c r="I18" s="1"/>
    </row>
    <row r="19" spans="1:9" x14ac:dyDescent="0.25">
      <c r="A19" s="1"/>
      <c r="B19" s="72" t="s">
        <v>36</v>
      </c>
      <c r="C19" s="73"/>
      <c r="D19" s="74"/>
      <c r="E19" s="20">
        <f>'Fane 7. Korrektion af PL2015'!G17</f>
        <v>112134</v>
      </c>
      <c r="F19" s="7" t="s">
        <v>4</v>
      </c>
      <c r="G19" s="13"/>
      <c r="H19" s="12"/>
      <c r="I19" s="1"/>
    </row>
    <row r="20" spans="1:9" ht="30" customHeight="1" x14ac:dyDescent="0.25">
      <c r="A20" s="1"/>
      <c r="B20" s="72" t="s">
        <v>104</v>
      </c>
      <c r="C20" s="73"/>
      <c r="D20" s="74"/>
      <c r="E20" s="20">
        <f>'Fane 7. Korrektion af PL2015'!G23</f>
        <v>-25000</v>
      </c>
      <c r="F20" s="7" t="s">
        <v>4</v>
      </c>
      <c r="G20" s="11"/>
      <c r="H20" s="12"/>
      <c r="I20" s="1"/>
    </row>
    <row r="21" spans="1:9" ht="30" customHeight="1" x14ac:dyDescent="0.25">
      <c r="A21" s="1"/>
      <c r="B21" s="72" t="s">
        <v>37</v>
      </c>
      <c r="C21" s="73"/>
      <c r="D21" s="74"/>
      <c r="E21" s="20">
        <f>'Fane 7. Korrektion af PL2015'!G29</f>
        <v>0</v>
      </c>
      <c r="F21" s="7" t="s">
        <v>4</v>
      </c>
      <c r="G21" s="13"/>
      <c r="H21" s="12"/>
      <c r="I21" s="1"/>
    </row>
    <row r="22" spans="1:9" ht="28.5" customHeight="1" x14ac:dyDescent="0.25">
      <c r="A22" s="1"/>
      <c r="B22" s="72" t="s">
        <v>38</v>
      </c>
      <c r="C22" s="73"/>
      <c r="D22" s="74"/>
      <c r="E22" s="20">
        <f>'Fane 7. Korrektion af PL2015'!G36</f>
        <v>26765.54373333347</v>
      </c>
      <c r="F22" s="7" t="s">
        <v>4</v>
      </c>
      <c r="G22" s="14"/>
      <c r="H22" s="15"/>
      <c r="I22" s="1"/>
    </row>
    <row r="23" spans="1:9" x14ac:dyDescent="0.25">
      <c r="A23" s="1"/>
      <c r="B23" s="75" t="s">
        <v>39</v>
      </c>
      <c r="C23" s="76"/>
      <c r="D23" s="77"/>
      <c r="E23" s="33">
        <f>SUM(E18:E22)</f>
        <v>952245.03373333346</v>
      </c>
      <c r="F23" s="17" t="s">
        <v>4</v>
      </c>
      <c r="G23" s="33">
        <f>E23</f>
        <v>952245.03373333346</v>
      </c>
      <c r="H23" s="17" t="s">
        <v>4</v>
      </c>
      <c r="I23" s="1"/>
    </row>
    <row r="24" spans="1:9" x14ac:dyDescent="0.25">
      <c r="A24" s="1"/>
      <c r="B24" s="68" t="s">
        <v>33</v>
      </c>
      <c r="C24" s="69"/>
      <c r="D24" s="69"/>
      <c r="E24" s="69"/>
      <c r="F24" s="69"/>
      <c r="G24" s="69"/>
      <c r="H24" s="70"/>
      <c r="I24" s="1"/>
    </row>
    <row r="25" spans="1:9" x14ac:dyDescent="0.25">
      <c r="A25" s="1"/>
      <c r="B25" s="75" t="s">
        <v>34</v>
      </c>
      <c r="C25" s="76"/>
      <c r="D25" s="77"/>
      <c r="E25" s="33">
        <f>'Fane 8. Kontrol af PL2015'!G36</f>
        <v>5499220.9699999988</v>
      </c>
      <c r="F25" s="17" t="s">
        <v>4</v>
      </c>
      <c r="G25" s="33">
        <f>E25</f>
        <v>5499220.9699999988</v>
      </c>
      <c r="H25" s="17" t="s">
        <v>4</v>
      </c>
      <c r="I25" s="1"/>
    </row>
    <row r="26" spans="1:9" x14ac:dyDescent="0.25">
      <c r="A26" s="1"/>
      <c r="B26" s="68" t="s">
        <v>40</v>
      </c>
      <c r="C26" s="69"/>
      <c r="D26" s="69"/>
      <c r="E26" s="69"/>
      <c r="F26" s="70"/>
      <c r="G26" s="34">
        <f>G12+G14+G16+G23+G25</f>
        <v>37119561.727406144</v>
      </c>
      <c r="H26" s="18" t="s">
        <v>4</v>
      </c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20">
    <mergeCell ref="B13:H13"/>
    <mergeCell ref="B14:D14"/>
    <mergeCell ref="B23:D23"/>
    <mergeCell ref="B20:D20"/>
    <mergeCell ref="B26:F26"/>
    <mergeCell ref="B3:H4"/>
    <mergeCell ref="B9:D9"/>
    <mergeCell ref="B25:D25"/>
    <mergeCell ref="B11:D11"/>
    <mergeCell ref="B10:D10"/>
    <mergeCell ref="B12:D12"/>
    <mergeCell ref="B16:D16"/>
    <mergeCell ref="B19:D19"/>
    <mergeCell ref="B21:D21"/>
    <mergeCell ref="B22:D22"/>
    <mergeCell ref="B24:H24"/>
    <mergeCell ref="B17:H17"/>
    <mergeCell ref="B15:H15"/>
    <mergeCell ref="B8:H8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41</v>
      </c>
      <c r="C9" s="73"/>
      <c r="D9" s="74"/>
      <c r="E9" s="35">
        <f>'Fane 2.1. Økonomisk ramme 2017'!$E$9-'Fane 2.1. Økonomisk ramme 2017'!$E$11</f>
        <v>29741638.393672809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2.1. Økonomisk ramme 2017'!$E$10</f>
        <v>1306004.4700956524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377718.80759964464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489545.03006491199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29629812.171207543</v>
      </c>
      <c r="F13" s="17" t="s">
        <v>4</v>
      </c>
      <c r="G13" s="33">
        <f>E13</f>
        <v>29629812.171207543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111</v>
      </c>
      <c r="C15" s="76"/>
      <c r="D15" s="77"/>
      <c r="E15" s="37">
        <f>IF('Fane 5. Hist. over el. underdæk'!$G$12&gt;1,'Fane 5. Hist. over el. underdæk'!$G$13,0)</f>
        <v>-802337.25</v>
      </c>
      <c r="F15" s="17" t="s">
        <v>4</v>
      </c>
      <c r="G15" s="33">
        <f>E15</f>
        <v>-802337.25</v>
      </c>
      <c r="H15" s="17" t="s">
        <v>4</v>
      </c>
      <c r="I15" s="1"/>
    </row>
    <row r="16" spans="1:9" x14ac:dyDescent="0.25">
      <c r="A16" s="1"/>
      <c r="B16" s="68" t="s">
        <v>43</v>
      </c>
      <c r="C16" s="69"/>
      <c r="D16" s="69"/>
      <c r="E16" s="69"/>
      <c r="F16" s="70"/>
      <c r="G16" s="34">
        <f>G13+G15</f>
        <v>28827474.921207543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9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45</v>
      </c>
      <c r="C9" s="73"/>
      <c r="D9" s="74"/>
      <c r="E9" s="35">
        <f>'Fane 2.2. Økonomisk ramme 2018'!$E$9*1.0127-'Fane 2.2. Økonomisk ramme 2018'!$E$12</f>
        <v>29629812.17120754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2.2. Økonomisk ramme 2018'!$E$10*1.0127</f>
        <v>1322590.7268658672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376298.61457433575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487334.29366364185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29518776.492118232</v>
      </c>
      <c r="F13" s="17" t="s">
        <v>4</v>
      </c>
      <c r="G13" s="33">
        <f>E13</f>
        <v>29518776.492118232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111</v>
      </c>
      <c r="C15" s="76"/>
      <c r="D15" s="77"/>
      <c r="E15" s="37">
        <f>IF('Fane 5. Hist. over el. underdæk'!$G$12&gt;2,'Fane 5. Hist. over el. underdæk'!$G$13,0)</f>
        <v>-802337.25</v>
      </c>
      <c r="F15" s="17" t="s">
        <v>4</v>
      </c>
      <c r="G15" s="33">
        <f>E15</f>
        <v>-802337.25</v>
      </c>
      <c r="H15" s="17" t="s">
        <v>4</v>
      </c>
      <c r="I15" s="1"/>
    </row>
    <row r="16" spans="1:9" x14ac:dyDescent="0.25">
      <c r="A16" s="1"/>
      <c r="B16" s="68" t="s">
        <v>46</v>
      </c>
      <c r="C16" s="69"/>
      <c r="D16" s="69"/>
      <c r="E16" s="69"/>
      <c r="F16" s="70"/>
      <c r="G16" s="34">
        <f>G13+G15</f>
        <v>28716439.242118232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8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47</v>
      </c>
      <c r="C9" s="73"/>
      <c r="D9" s="74"/>
      <c r="E9" s="35">
        <f>'Fane 2.3. Økonomisk ramme 2019'!$E$9*1.0127-'Fane 2.3. Økonomisk ramme 2019'!$E$12</f>
        <v>29518776.492118232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2.3. Økonomisk ramme 2019'!$E$10*1.0127</f>
        <v>1339387.6290970636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374888.46144990152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485133.54072688613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29408531.412841249</v>
      </c>
      <c r="F13" s="17" t="s">
        <v>4</v>
      </c>
      <c r="G13" s="33">
        <f>E13</f>
        <v>29408531.412841249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111</v>
      </c>
      <c r="C15" s="76"/>
      <c r="D15" s="77"/>
      <c r="E15" s="37">
        <f>IF('Fane 5. Hist. over el. underdæk'!$G$12&gt;3,'Fane 5. Hist. over el. underdæk'!$G$13,0)</f>
        <v>-802337.25</v>
      </c>
      <c r="F15" s="17" t="s">
        <v>4</v>
      </c>
      <c r="G15" s="33">
        <f>E15</f>
        <v>-802337.25</v>
      </c>
      <c r="H15" s="17" t="s">
        <v>4</v>
      </c>
      <c r="I15" s="1"/>
    </row>
    <row r="16" spans="1:9" x14ac:dyDescent="0.25">
      <c r="A16" s="1"/>
      <c r="B16" s="68" t="s">
        <v>48</v>
      </c>
      <c r="C16" s="69"/>
      <c r="D16" s="69"/>
      <c r="E16" s="69"/>
      <c r="F16" s="70"/>
      <c r="G16" s="34">
        <f>G13+G15</f>
        <v>28606194.162841249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7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49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105</v>
      </c>
      <c r="C9" s="79"/>
      <c r="D9" s="79"/>
      <c r="E9" s="79"/>
      <c r="F9" s="80"/>
      <c r="G9" s="36">
        <v>11164875.003423704</v>
      </c>
      <c r="H9" s="10" t="s">
        <v>4</v>
      </c>
      <c r="I9" s="1"/>
    </row>
    <row r="10" spans="1:9" x14ac:dyDescent="0.25">
      <c r="A10" s="1"/>
      <c r="B10" s="78" t="s">
        <v>106</v>
      </c>
      <c r="C10" s="79"/>
      <c r="D10" s="79"/>
      <c r="E10" s="79"/>
      <c r="F10" s="80"/>
      <c r="G10" s="36">
        <v>17762524.715372998</v>
      </c>
      <c r="H10" s="10" t="s">
        <v>4</v>
      </c>
      <c r="I10" s="1"/>
    </row>
    <row r="11" spans="1:9" x14ac:dyDescent="0.25">
      <c r="A11" s="1"/>
      <c r="B11" s="78" t="s">
        <v>107</v>
      </c>
      <c r="C11" s="79"/>
      <c r="D11" s="79"/>
      <c r="E11" s="79"/>
      <c r="F11" s="80"/>
      <c r="G11" s="36">
        <v>1306004.4700956524</v>
      </c>
      <c r="H11" s="10" t="s">
        <v>4</v>
      </c>
      <c r="I11" s="1"/>
    </row>
    <row r="12" spans="1:9" x14ac:dyDescent="0.25">
      <c r="A12" s="1"/>
      <c r="B12" s="68" t="s">
        <v>49</v>
      </c>
      <c r="C12" s="69"/>
      <c r="D12" s="69"/>
      <c r="E12" s="69"/>
      <c r="F12" s="70"/>
      <c r="G12" s="34">
        <f>SUM(G9:G11)</f>
        <v>30233404.188892353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108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133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113</v>
      </c>
      <c r="C9" s="79"/>
      <c r="D9" s="79"/>
      <c r="E9" s="79"/>
      <c r="F9" s="80"/>
      <c r="G9" s="20">
        <f>'Fane 3. Grundlag'!G12-'Fane 3. Grundlag'!G11</f>
        <v>28927399.7187967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76</v>
      </c>
      <c r="I10" s="1"/>
    </row>
    <row r="11" spans="1:9" x14ac:dyDescent="0.25">
      <c r="A11" s="1"/>
      <c r="B11" s="68" t="s">
        <v>28</v>
      </c>
      <c r="C11" s="69"/>
      <c r="D11" s="69"/>
      <c r="E11" s="69"/>
      <c r="F11" s="70"/>
      <c r="G11" s="34">
        <f>$G$9*$G$10/100</f>
        <v>491765.79521954386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134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110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78</v>
      </c>
      <c r="C9" s="79"/>
      <c r="D9" s="79"/>
      <c r="E9" s="79"/>
      <c r="F9" s="80"/>
      <c r="G9" s="36">
        <v>-7825913</v>
      </c>
      <c r="H9" s="10" t="s">
        <v>4</v>
      </c>
      <c r="I9" s="1"/>
    </row>
    <row r="10" spans="1:9" x14ac:dyDescent="0.25">
      <c r="A10" s="1"/>
      <c r="B10" s="78" t="s">
        <v>79</v>
      </c>
      <c r="C10" s="79"/>
      <c r="D10" s="79"/>
      <c r="E10" s="79"/>
      <c r="F10" s="80"/>
      <c r="G10" s="36">
        <v>-4616564</v>
      </c>
      <c r="H10" s="10" t="s">
        <v>4</v>
      </c>
      <c r="I10" s="1"/>
    </row>
    <row r="11" spans="1:9" x14ac:dyDescent="0.25">
      <c r="A11" s="1"/>
      <c r="B11" s="85" t="s">
        <v>94</v>
      </c>
      <c r="C11" s="86"/>
      <c r="D11" s="86"/>
      <c r="E11" s="86"/>
      <c r="F11" s="87"/>
      <c r="G11" s="38">
        <v>-3209349</v>
      </c>
      <c r="H11" s="23" t="s">
        <v>4</v>
      </c>
      <c r="I11" s="1"/>
    </row>
    <row r="12" spans="1:9" x14ac:dyDescent="0.25">
      <c r="A12" s="1"/>
      <c r="B12" s="78" t="s">
        <v>80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68" t="s">
        <v>77</v>
      </c>
      <c r="C13" s="69"/>
      <c r="D13" s="69"/>
      <c r="E13" s="69"/>
      <c r="F13" s="70"/>
      <c r="G13" s="34">
        <f>G11/G12</f>
        <v>-802337.25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1" t="s">
        <v>135</v>
      </c>
      <c r="C3" s="71"/>
      <c r="D3" s="71"/>
      <c r="E3" s="71"/>
      <c r="F3" s="71"/>
      <c r="G3" s="71"/>
      <c r="H3" s="1"/>
    </row>
    <row r="4" spans="1:8" ht="15" customHeight="1" x14ac:dyDescent="0.25">
      <c r="A4" s="1"/>
      <c r="B4" s="71"/>
      <c r="C4" s="71"/>
      <c r="D4" s="71"/>
      <c r="E4" s="71"/>
      <c r="F4" s="71"/>
      <c r="G4" s="7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8" t="s">
        <v>6</v>
      </c>
      <c r="C8" s="69"/>
      <c r="D8" s="69"/>
      <c r="E8" s="69"/>
      <c r="F8" s="69"/>
      <c r="G8" s="70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81</v>
      </c>
      <c r="F9" s="88" t="s">
        <v>3</v>
      </c>
      <c r="G9" s="88"/>
      <c r="H9" s="1"/>
    </row>
    <row r="10" spans="1:8" x14ac:dyDescent="0.25">
      <c r="A10" s="1"/>
      <c r="B10" s="41" t="s">
        <v>115</v>
      </c>
      <c r="C10" s="39">
        <v>2015</v>
      </c>
      <c r="D10" s="39">
        <v>75</v>
      </c>
      <c r="E10" s="36">
        <v>91130</v>
      </c>
      <c r="F10" s="20">
        <f>E10/D10</f>
        <v>1215.0666666666666</v>
      </c>
      <c r="G10" s="10" t="s">
        <v>4</v>
      </c>
      <c r="H10" s="1"/>
    </row>
    <row r="11" spans="1:8" x14ac:dyDescent="0.25">
      <c r="A11" s="1"/>
      <c r="B11" s="41" t="s">
        <v>116</v>
      </c>
      <c r="C11" s="39">
        <v>2015</v>
      </c>
      <c r="D11" s="39">
        <v>75</v>
      </c>
      <c r="E11" s="36">
        <v>116833</v>
      </c>
      <c r="F11" s="20">
        <f t="shared" ref="F11:F52" si="0">E11/D11</f>
        <v>1557.7733333333333</v>
      </c>
      <c r="G11" s="10" t="s">
        <v>4</v>
      </c>
      <c r="H11" s="1"/>
    </row>
    <row r="12" spans="1:8" x14ac:dyDescent="0.25">
      <c r="A12" s="1"/>
      <c r="B12" s="41" t="s">
        <v>117</v>
      </c>
      <c r="C12" s="39">
        <v>2015</v>
      </c>
      <c r="D12" s="39">
        <v>75</v>
      </c>
      <c r="E12" s="36">
        <v>127737</v>
      </c>
      <c r="F12" s="20">
        <f t="shared" si="0"/>
        <v>1703.16</v>
      </c>
      <c r="G12" s="10" t="s">
        <v>4</v>
      </c>
      <c r="H12" s="1"/>
    </row>
    <row r="13" spans="1:8" x14ac:dyDescent="0.25">
      <c r="A13" s="1"/>
      <c r="B13" s="41" t="s">
        <v>115</v>
      </c>
      <c r="C13" s="39">
        <v>2015</v>
      </c>
      <c r="D13" s="39">
        <v>75</v>
      </c>
      <c r="E13" s="36">
        <v>35097</v>
      </c>
      <c r="F13" s="20">
        <f t="shared" si="0"/>
        <v>467.96</v>
      </c>
      <c r="G13" s="10" t="s">
        <v>4</v>
      </c>
      <c r="H13" s="1"/>
    </row>
    <row r="14" spans="1:8" x14ac:dyDescent="0.25">
      <c r="A14" s="1"/>
      <c r="B14" s="41" t="s">
        <v>118</v>
      </c>
      <c r="C14" s="39">
        <v>2015</v>
      </c>
      <c r="D14" s="39">
        <v>75</v>
      </c>
      <c r="E14" s="36">
        <v>44669</v>
      </c>
      <c r="F14" s="20">
        <f t="shared" si="0"/>
        <v>595.5866666666667</v>
      </c>
      <c r="G14" s="10" t="s">
        <v>4</v>
      </c>
      <c r="H14" s="1"/>
    </row>
    <row r="15" spans="1:8" x14ac:dyDescent="0.25">
      <c r="A15" s="1"/>
      <c r="B15" s="41" t="s">
        <v>119</v>
      </c>
      <c r="C15" s="39">
        <v>2015</v>
      </c>
      <c r="D15" s="39">
        <v>60</v>
      </c>
      <c r="E15" s="36">
        <v>186119.38</v>
      </c>
      <c r="F15" s="20">
        <f t="shared" si="0"/>
        <v>3101.9896666666668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75</v>
      </c>
      <c r="E16" s="36">
        <v>3519474</v>
      </c>
      <c r="F16" s="20">
        <f t="shared" si="0"/>
        <v>46926.32</v>
      </c>
      <c r="G16" s="10" t="s">
        <v>4</v>
      </c>
      <c r="H16" s="1"/>
    </row>
    <row r="17" spans="1:8" x14ac:dyDescent="0.25">
      <c r="A17" s="1"/>
      <c r="B17" s="41" t="s">
        <v>118</v>
      </c>
      <c r="C17" s="39">
        <v>2015</v>
      </c>
      <c r="D17" s="39">
        <v>75</v>
      </c>
      <c r="E17" s="36">
        <v>2045774</v>
      </c>
      <c r="F17" s="20">
        <f t="shared" si="0"/>
        <v>27276.986666666668</v>
      </c>
      <c r="G17" s="10" t="s">
        <v>4</v>
      </c>
      <c r="H17" s="1"/>
    </row>
    <row r="18" spans="1:8" x14ac:dyDescent="0.25">
      <c r="A18" s="1"/>
      <c r="B18" s="41" t="s">
        <v>116</v>
      </c>
      <c r="C18" s="39">
        <v>2015</v>
      </c>
      <c r="D18" s="39">
        <v>75</v>
      </c>
      <c r="E18" s="36">
        <v>1443014</v>
      </c>
      <c r="F18" s="20">
        <f t="shared" si="0"/>
        <v>19240.186666666668</v>
      </c>
      <c r="G18" s="10" t="s">
        <v>4</v>
      </c>
      <c r="H18" s="1"/>
    </row>
    <row r="19" spans="1:8" x14ac:dyDescent="0.25">
      <c r="A19" s="1"/>
      <c r="B19" s="41" t="s">
        <v>117</v>
      </c>
      <c r="C19" s="39">
        <v>2015</v>
      </c>
      <c r="D19" s="39">
        <v>75</v>
      </c>
      <c r="E19" s="36">
        <v>2791306</v>
      </c>
      <c r="F19" s="20">
        <f t="shared" si="0"/>
        <v>37217.41333333333</v>
      </c>
      <c r="G19" s="10" t="s">
        <v>4</v>
      </c>
      <c r="H19" s="1"/>
    </row>
    <row r="20" spans="1:8" ht="26.25" x14ac:dyDescent="0.25">
      <c r="A20" s="1"/>
      <c r="B20" s="41" t="s">
        <v>120</v>
      </c>
      <c r="C20" s="39">
        <v>2015</v>
      </c>
      <c r="D20" s="39">
        <v>30</v>
      </c>
      <c r="E20" s="36">
        <v>29599.94</v>
      </c>
      <c r="F20" s="20">
        <f t="shared" si="0"/>
        <v>986.66466666666668</v>
      </c>
      <c r="G20" s="10" t="s">
        <v>4</v>
      </c>
      <c r="H20" s="1"/>
    </row>
    <row r="21" spans="1:8" x14ac:dyDescent="0.25">
      <c r="A21" s="1"/>
      <c r="B21" s="41" t="s">
        <v>115</v>
      </c>
      <c r="C21" s="39">
        <v>2015</v>
      </c>
      <c r="D21" s="39">
        <v>75</v>
      </c>
      <c r="E21" s="36">
        <v>185322</v>
      </c>
      <c r="F21" s="20">
        <f t="shared" si="0"/>
        <v>2470.96</v>
      </c>
      <c r="G21" s="10" t="s">
        <v>4</v>
      </c>
      <c r="H21" s="1"/>
    </row>
    <row r="22" spans="1:8" ht="26.25" x14ac:dyDescent="0.25">
      <c r="A22" s="1"/>
      <c r="B22" s="41" t="s">
        <v>120</v>
      </c>
      <c r="C22" s="39">
        <v>2015</v>
      </c>
      <c r="D22" s="39">
        <v>30</v>
      </c>
      <c r="E22" s="36">
        <v>42359</v>
      </c>
      <c r="F22" s="20">
        <f t="shared" si="0"/>
        <v>1411.9666666666667</v>
      </c>
      <c r="G22" s="10" t="s">
        <v>4</v>
      </c>
      <c r="H22" s="1"/>
    </row>
    <row r="23" spans="1:8" x14ac:dyDescent="0.25">
      <c r="A23" s="1"/>
      <c r="B23" s="41" t="s">
        <v>121</v>
      </c>
      <c r="C23" s="39">
        <v>2015</v>
      </c>
      <c r="D23" s="39">
        <v>50</v>
      </c>
      <c r="E23" s="36">
        <v>1369622.4</v>
      </c>
      <c r="F23" s="20">
        <f t="shared" si="0"/>
        <v>27392.447999999997</v>
      </c>
      <c r="G23" s="10" t="s">
        <v>4</v>
      </c>
      <c r="H23" s="1"/>
    </row>
    <row r="24" spans="1:8" x14ac:dyDescent="0.25">
      <c r="A24" s="1"/>
      <c r="B24" s="41" t="s">
        <v>115</v>
      </c>
      <c r="C24" s="39">
        <v>2015</v>
      </c>
      <c r="D24" s="39">
        <v>75</v>
      </c>
      <c r="E24" s="36">
        <v>614783</v>
      </c>
      <c r="F24" s="20">
        <f t="shared" si="0"/>
        <v>8197.1066666666666</v>
      </c>
      <c r="G24" s="10" t="s">
        <v>4</v>
      </c>
      <c r="H24" s="1"/>
    </row>
    <row r="25" spans="1:8" x14ac:dyDescent="0.25">
      <c r="A25" s="1"/>
      <c r="B25" s="41" t="s">
        <v>118</v>
      </c>
      <c r="C25" s="39">
        <v>2015</v>
      </c>
      <c r="D25" s="39">
        <v>75</v>
      </c>
      <c r="E25" s="36">
        <v>2141512</v>
      </c>
      <c r="F25" s="20">
        <f t="shared" si="0"/>
        <v>28553.493333333332</v>
      </c>
      <c r="G25" s="10" t="s">
        <v>4</v>
      </c>
      <c r="H25" s="1"/>
    </row>
    <row r="26" spans="1:8" x14ac:dyDescent="0.25">
      <c r="A26" s="1"/>
      <c r="B26" s="41" t="s">
        <v>116</v>
      </c>
      <c r="C26" s="39">
        <v>2015</v>
      </c>
      <c r="D26" s="39">
        <v>75</v>
      </c>
      <c r="E26" s="36">
        <v>331448</v>
      </c>
      <c r="F26" s="20">
        <f t="shared" si="0"/>
        <v>4419.3066666666664</v>
      </c>
      <c r="G26" s="10" t="s">
        <v>4</v>
      </c>
      <c r="H26" s="1"/>
    </row>
    <row r="27" spans="1:8" x14ac:dyDescent="0.25">
      <c r="A27" s="1"/>
      <c r="B27" s="41" t="s">
        <v>117</v>
      </c>
      <c r="C27" s="39">
        <v>2015</v>
      </c>
      <c r="D27" s="39">
        <v>75</v>
      </c>
      <c r="E27" s="36">
        <v>526040.93000000005</v>
      </c>
      <c r="F27" s="20">
        <f t="shared" si="0"/>
        <v>7013.8790666666673</v>
      </c>
      <c r="G27" s="10" t="s">
        <v>4</v>
      </c>
      <c r="H27" s="1"/>
    </row>
    <row r="28" spans="1:8" x14ac:dyDescent="0.25">
      <c r="A28" s="1"/>
      <c r="B28" s="41" t="s">
        <v>122</v>
      </c>
      <c r="C28" s="39">
        <v>2015</v>
      </c>
      <c r="D28" s="39">
        <v>20</v>
      </c>
      <c r="E28" s="36">
        <v>347168</v>
      </c>
      <c r="F28" s="20">
        <f t="shared" si="0"/>
        <v>17358.400000000001</v>
      </c>
      <c r="G28" s="10" t="s">
        <v>4</v>
      </c>
      <c r="H28" s="1"/>
    </row>
    <row r="29" spans="1:8" x14ac:dyDescent="0.25">
      <c r="A29" s="1"/>
      <c r="B29" s="41" t="s">
        <v>123</v>
      </c>
      <c r="C29" s="39">
        <v>2015</v>
      </c>
      <c r="D29" s="39">
        <v>10</v>
      </c>
      <c r="E29" s="36">
        <v>303771.61</v>
      </c>
      <c r="F29" s="20">
        <f t="shared" si="0"/>
        <v>30377.161</v>
      </c>
      <c r="G29" s="10" t="s">
        <v>4</v>
      </c>
      <c r="H29" s="1"/>
    </row>
    <row r="30" spans="1:8" x14ac:dyDescent="0.25">
      <c r="A30" s="1"/>
      <c r="B30" s="41" t="s">
        <v>124</v>
      </c>
      <c r="C30" s="39">
        <v>2015</v>
      </c>
      <c r="D30" s="39">
        <v>50</v>
      </c>
      <c r="E30" s="36">
        <v>234889</v>
      </c>
      <c r="F30" s="20">
        <f t="shared" si="0"/>
        <v>4697.78</v>
      </c>
      <c r="G30" s="10" t="s">
        <v>4</v>
      </c>
      <c r="H30" s="1"/>
    </row>
    <row r="31" spans="1:8" ht="26.25" x14ac:dyDescent="0.25">
      <c r="A31" s="1"/>
      <c r="B31" s="41" t="s">
        <v>125</v>
      </c>
      <c r="C31" s="39">
        <v>2015</v>
      </c>
      <c r="D31" s="39">
        <v>50</v>
      </c>
      <c r="E31" s="36">
        <v>411872</v>
      </c>
      <c r="F31" s="20">
        <f t="shared" si="0"/>
        <v>8237.44</v>
      </c>
      <c r="G31" s="10" t="s">
        <v>4</v>
      </c>
      <c r="H31" s="1"/>
    </row>
    <row r="32" spans="1:8" ht="26.25" x14ac:dyDescent="0.25">
      <c r="A32" s="1"/>
      <c r="B32" s="41" t="s">
        <v>126</v>
      </c>
      <c r="C32" s="39">
        <v>2015</v>
      </c>
      <c r="D32" s="39">
        <v>50</v>
      </c>
      <c r="E32" s="36">
        <v>1210728</v>
      </c>
      <c r="F32" s="20">
        <f t="shared" si="0"/>
        <v>24214.560000000001</v>
      </c>
      <c r="G32" s="10" t="s">
        <v>4</v>
      </c>
      <c r="H32" s="1"/>
    </row>
    <row r="33" spans="1:8" x14ac:dyDescent="0.25">
      <c r="A33" s="1"/>
      <c r="B33" s="41" t="s">
        <v>116</v>
      </c>
      <c r="C33" s="39">
        <v>2015</v>
      </c>
      <c r="D33" s="39">
        <v>75</v>
      </c>
      <c r="E33" s="36">
        <v>249483</v>
      </c>
      <c r="F33" s="20">
        <f t="shared" si="0"/>
        <v>3326.44</v>
      </c>
      <c r="G33" s="10" t="s">
        <v>4</v>
      </c>
      <c r="H33" s="1"/>
    </row>
    <row r="34" spans="1:8" x14ac:dyDescent="0.25">
      <c r="A34" s="1"/>
      <c r="B34" s="41" t="s">
        <v>117</v>
      </c>
      <c r="C34" s="39">
        <v>2015</v>
      </c>
      <c r="D34" s="39">
        <v>75</v>
      </c>
      <c r="E34" s="36">
        <v>183444</v>
      </c>
      <c r="F34" s="20">
        <f t="shared" si="0"/>
        <v>2445.92</v>
      </c>
      <c r="G34" s="10" t="s">
        <v>4</v>
      </c>
      <c r="H34" s="1"/>
    </row>
    <row r="35" spans="1:8" x14ac:dyDescent="0.25">
      <c r="A35" s="1"/>
      <c r="B35" s="41" t="s">
        <v>115</v>
      </c>
      <c r="C35" s="39">
        <v>2015</v>
      </c>
      <c r="D35" s="39">
        <v>75</v>
      </c>
      <c r="E35" s="36">
        <v>110066</v>
      </c>
      <c r="F35" s="20">
        <f t="shared" si="0"/>
        <v>1467.5466666666666</v>
      </c>
      <c r="G35" s="10" t="s">
        <v>4</v>
      </c>
      <c r="H35" s="1"/>
    </row>
    <row r="36" spans="1:8" x14ac:dyDescent="0.25">
      <c r="A36" s="1"/>
      <c r="B36" s="41" t="s">
        <v>118</v>
      </c>
      <c r="C36" s="39">
        <v>2015</v>
      </c>
      <c r="D36" s="39">
        <v>75</v>
      </c>
      <c r="E36" s="36">
        <v>1675614</v>
      </c>
      <c r="F36" s="20">
        <f t="shared" si="0"/>
        <v>22341.52</v>
      </c>
      <c r="G36" s="10" t="s">
        <v>4</v>
      </c>
      <c r="H36" s="1"/>
    </row>
    <row r="37" spans="1:8" x14ac:dyDescent="0.25">
      <c r="A37" s="1"/>
      <c r="B37" s="41" t="s">
        <v>127</v>
      </c>
      <c r="C37" s="39">
        <v>2015</v>
      </c>
      <c r="D37" s="39">
        <v>75</v>
      </c>
      <c r="E37" s="36">
        <v>566963</v>
      </c>
      <c r="F37" s="20">
        <f t="shared" si="0"/>
        <v>7559.5066666666671</v>
      </c>
      <c r="G37" s="10" t="s">
        <v>4</v>
      </c>
      <c r="H37" s="1"/>
    </row>
    <row r="38" spans="1:8" x14ac:dyDescent="0.25">
      <c r="A38" s="1"/>
      <c r="B38" s="41" t="s">
        <v>116</v>
      </c>
      <c r="C38" s="39">
        <v>2015</v>
      </c>
      <c r="D38" s="39">
        <v>75</v>
      </c>
      <c r="E38" s="36">
        <v>1746383</v>
      </c>
      <c r="F38" s="20">
        <f t="shared" si="0"/>
        <v>23285.106666666667</v>
      </c>
      <c r="G38" s="10" t="s">
        <v>4</v>
      </c>
      <c r="H38" s="1"/>
    </row>
    <row r="39" spans="1:8" x14ac:dyDescent="0.25">
      <c r="A39" s="1"/>
      <c r="B39" s="41" t="s">
        <v>117</v>
      </c>
      <c r="C39" s="39">
        <v>2015</v>
      </c>
      <c r="D39" s="39">
        <v>75</v>
      </c>
      <c r="E39" s="36">
        <v>3191918.37</v>
      </c>
      <c r="F39" s="20">
        <f t="shared" si="0"/>
        <v>42558.911599999999</v>
      </c>
      <c r="G39" s="10" t="s">
        <v>4</v>
      </c>
      <c r="H39" s="1"/>
    </row>
    <row r="40" spans="1:8" x14ac:dyDescent="0.25">
      <c r="A40" s="1"/>
      <c r="B40" s="41" t="s">
        <v>115</v>
      </c>
      <c r="C40" s="39">
        <v>2015</v>
      </c>
      <c r="D40" s="39">
        <v>75</v>
      </c>
      <c r="E40" s="36">
        <v>3654050</v>
      </c>
      <c r="F40" s="20">
        <f t="shared" si="0"/>
        <v>48720.666666666664</v>
      </c>
      <c r="G40" s="10" t="s">
        <v>4</v>
      </c>
      <c r="H40" s="1"/>
    </row>
    <row r="41" spans="1:8" x14ac:dyDescent="0.25">
      <c r="A41" s="1"/>
      <c r="B41" s="41" t="s">
        <v>116</v>
      </c>
      <c r="C41" s="39">
        <v>2015</v>
      </c>
      <c r="D41" s="39">
        <v>75</v>
      </c>
      <c r="E41" s="36">
        <v>172537</v>
      </c>
      <c r="F41" s="20">
        <f t="shared" si="0"/>
        <v>2300.4933333333333</v>
      </c>
      <c r="G41" s="10" t="s">
        <v>4</v>
      </c>
      <c r="H41" s="1"/>
    </row>
    <row r="42" spans="1:8" x14ac:dyDescent="0.25">
      <c r="A42" s="1"/>
      <c r="B42" s="41" t="s">
        <v>117</v>
      </c>
      <c r="C42" s="39">
        <v>2015</v>
      </c>
      <c r="D42" s="39">
        <v>75</v>
      </c>
      <c r="E42" s="36">
        <v>395125</v>
      </c>
      <c r="F42" s="20">
        <f t="shared" si="0"/>
        <v>5268.333333333333</v>
      </c>
      <c r="G42" s="10" t="s">
        <v>4</v>
      </c>
      <c r="H42" s="1"/>
    </row>
    <row r="43" spans="1:8" ht="26.25" x14ac:dyDescent="0.25">
      <c r="A43" s="1"/>
      <c r="B43" s="41" t="s">
        <v>120</v>
      </c>
      <c r="C43" s="39">
        <v>2015</v>
      </c>
      <c r="D43" s="39">
        <v>30</v>
      </c>
      <c r="E43" s="36">
        <v>429010.49</v>
      </c>
      <c r="F43" s="20">
        <f t="shared" si="0"/>
        <v>14300.349666666667</v>
      </c>
      <c r="G43" s="10" t="s">
        <v>4</v>
      </c>
      <c r="H43" s="1"/>
    </row>
    <row r="44" spans="1:8" ht="14.25" customHeight="1" x14ac:dyDescent="0.25">
      <c r="A44" s="1"/>
      <c r="B44" s="41" t="s">
        <v>115</v>
      </c>
      <c r="C44" s="39">
        <v>2015</v>
      </c>
      <c r="D44" s="39">
        <v>75</v>
      </c>
      <c r="E44" s="36">
        <v>214484</v>
      </c>
      <c r="F44" s="20">
        <f t="shared" si="0"/>
        <v>2859.7866666666669</v>
      </c>
      <c r="G44" s="10" t="s">
        <v>4</v>
      </c>
      <c r="H44" s="1"/>
    </row>
    <row r="45" spans="1:8" ht="14.25" customHeight="1" x14ac:dyDescent="0.25">
      <c r="A45" s="1"/>
      <c r="B45" s="41" t="s">
        <v>118</v>
      </c>
      <c r="C45" s="39">
        <v>2015</v>
      </c>
      <c r="D45" s="39">
        <v>75</v>
      </c>
      <c r="E45" s="36">
        <v>880812</v>
      </c>
      <c r="F45" s="20">
        <f t="shared" si="0"/>
        <v>11744.16</v>
      </c>
      <c r="G45" s="10" t="s">
        <v>4</v>
      </c>
      <c r="H45" s="1"/>
    </row>
    <row r="46" spans="1:8" x14ac:dyDescent="0.25">
      <c r="A46" s="1"/>
      <c r="B46" s="41" t="s">
        <v>128</v>
      </c>
      <c r="C46" s="39">
        <v>2015</v>
      </c>
      <c r="D46" s="39">
        <v>60</v>
      </c>
      <c r="E46" s="36">
        <v>911555</v>
      </c>
      <c r="F46" s="20">
        <f t="shared" si="0"/>
        <v>15192.583333333334</v>
      </c>
      <c r="G46" s="10" t="s">
        <v>4</v>
      </c>
      <c r="H46" s="1"/>
    </row>
    <row r="47" spans="1:8" x14ac:dyDescent="0.25">
      <c r="A47" s="1"/>
      <c r="B47" s="41" t="s">
        <v>129</v>
      </c>
      <c r="C47" s="39">
        <v>2015</v>
      </c>
      <c r="D47" s="39">
        <v>20</v>
      </c>
      <c r="E47" s="36">
        <v>575531</v>
      </c>
      <c r="F47" s="20">
        <f t="shared" si="0"/>
        <v>28776.55</v>
      </c>
      <c r="G47" s="10" t="s">
        <v>4</v>
      </c>
      <c r="H47" s="1"/>
    </row>
    <row r="48" spans="1:8" x14ac:dyDescent="0.25">
      <c r="A48" s="1"/>
      <c r="B48" s="41" t="s">
        <v>130</v>
      </c>
      <c r="C48" s="39">
        <v>2015</v>
      </c>
      <c r="D48" s="39">
        <v>10</v>
      </c>
      <c r="E48" s="36">
        <v>142989.01</v>
      </c>
      <c r="F48" s="20">
        <f t="shared" si="0"/>
        <v>14298.901000000002</v>
      </c>
      <c r="G48" s="10" t="s">
        <v>4</v>
      </c>
      <c r="H48" s="1"/>
    </row>
    <row r="49" spans="1:8" x14ac:dyDescent="0.25">
      <c r="A49" s="1"/>
      <c r="B49" s="41" t="s">
        <v>115</v>
      </c>
      <c r="C49" s="39">
        <v>2015</v>
      </c>
      <c r="D49" s="39">
        <v>75</v>
      </c>
      <c r="E49" s="36">
        <v>29800</v>
      </c>
      <c r="F49" s="20">
        <f t="shared" si="0"/>
        <v>397.33333333333331</v>
      </c>
      <c r="G49" s="10" t="s">
        <v>4</v>
      </c>
      <c r="H49" s="1"/>
    </row>
    <row r="50" spans="1:8" x14ac:dyDescent="0.25">
      <c r="A50" s="1"/>
      <c r="B50" s="41" t="s">
        <v>118</v>
      </c>
      <c r="C50" s="39">
        <v>2015</v>
      </c>
      <c r="D50" s="39">
        <v>75</v>
      </c>
      <c r="E50" s="36">
        <v>132909</v>
      </c>
      <c r="F50" s="20">
        <f t="shared" si="0"/>
        <v>1772.12</v>
      </c>
      <c r="G50" s="10" t="s">
        <v>4</v>
      </c>
      <c r="H50" s="1"/>
    </row>
    <row r="51" spans="1:8" x14ac:dyDescent="0.25">
      <c r="A51" s="1"/>
      <c r="B51" s="41" t="s">
        <v>116</v>
      </c>
      <c r="C51" s="39">
        <v>2015</v>
      </c>
      <c r="D51" s="39">
        <v>75</v>
      </c>
      <c r="E51" s="36">
        <v>3440</v>
      </c>
      <c r="F51" s="20">
        <f t="shared" si="0"/>
        <v>45.866666666666667</v>
      </c>
      <c r="G51" s="10" t="s">
        <v>4</v>
      </c>
      <c r="H51" s="1"/>
    </row>
    <row r="52" spans="1:8" x14ac:dyDescent="0.25">
      <c r="A52" s="1"/>
      <c r="B52" s="41" t="s">
        <v>117</v>
      </c>
      <c r="C52" s="39">
        <v>2015</v>
      </c>
      <c r="D52" s="39">
        <v>75</v>
      </c>
      <c r="E52" s="36">
        <v>22767.54</v>
      </c>
      <c r="F52" s="20">
        <f t="shared" si="0"/>
        <v>303.56720000000001</v>
      </c>
      <c r="G52" s="10" t="s">
        <v>4</v>
      </c>
      <c r="H52" s="1"/>
    </row>
    <row r="53" spans="1:8" x14ac:dyDescent="0.25">
      <c r="A53" s="1"/>
      <c r="B53" s="68" t="s">
        <v>5</v>
      </c>
      <c r="C53" s="69"/>
      <c r="D53" s="69"/>
      <c r="E53" s="70"/>
      <c r="F53" s="34">
        <f>SUM(F10:F52)</f>
        <v>553599.27186666674</v>
      </c>
      <c r="G53" s="18" t="s">
        <v>4</v>
      </c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  <row r="71" spans="1:8" x14ac:dyDescent="0.25">
      <c r="A71" s="6"/>
      <c r="B71" s="6"/>
      <c r="C71" s="6"/>
      <c r="D71" s="6"/>
      <c r="E71" s="6"/>
      <c r="F71" s="6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6"/>
      <c r="B74" s="6"/>
      <c r="C74" s="6"/>
      <c r="D74" s="6"/>
      <c r="E74" s="6"/>
      <c r="F74" s="6"/>
      <c r="G74" s="6"/>
      <c r="H74" s="6"/>
    </row>
    <row r="75" spans="1:8" x14ac:dyDescent="0.25">
      <c r="A75" s="6"/>
      <c r="B75" s="6"/>
      <c r="C75" s="6"/>
      <c r="D75" s="6"/>
      <c r="E75" s="6"/>
      <c r="F75" s="6"/>
      <c r="G75" s="6"/>
      <c r="H75" s="6"/>
    </row>
    <row r="76" spans="1:8" x14ac:dyDescent="0.25">
      <c r="A76" s="6"/>
      <c r="B76" s="6"/>
      <c r="C76" s="6"/>
      <c r="D76" s="6"/>
      <c r="E76" s="6"/>
      <c r="F76" s="6"/>
      <c r="G76" s="6"/>
      <c r="H76" s="6"/>
    </row>
    <row r="77" spans="1:8" x14ac:dyDescent="0.25">
      <c r="A77" s="6"/>
      <c r="B77" s="6"/>
      <c r="C77" s="6"/>
      <c r="D77" s="6"/>
      <c r="E77" s="6"/>
      <c r="F77" s="6"/>
      <c r="G77" s="6"/>
      <c r="H77" s="6"/>
    </row>
    <row r="78" spans="1:8" x14ac:dyDescent="0.25">
      <c r="A78" s="6"/>
      <c r="B78" s="6"/>
      <c r="C78" s="6"/>
      <c r="D78" s="6"/>
      <c r="E78" s="6"/>
      <c r="F78" s="6"/>
      <c r="G78" s="6"/>
      <c r="H78" s="6"/>
    </row>
    <row r="79" spans="1:8" x14ac:dyDescent="0.25">
      <c r="A79" s="6"/>
      <c r="B79" s="6"/>
      <c r="C79" s="6"/>
      <c r="D79" s="6"/>
      <c r="E79" s="6"/>
      <c r="F79" s="6"/>
      <c r="G79" s="6"/>
      <c r="H79" s="6"/>
    </row>
    <row r="80" spans="1:8" x14ac:dyDescent="0.25">
      <c r="A80" s="6"/>
      <c r="B80" s="6"/>
      <c r="C80" s="6"/>
      <c r="D80" s="6"/>
      <c r="E80" s="6"/>
      <c r="F80" s="6"/>
      <c r="G80" s="6"/>
      <c r="H80" s="6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</sheetData>
  <sheetProtection password="C6BD" sheet="1" objects="1" scenarios="1"/>
  <mergeCells count="4">
    <mergeCell ref="B53:E5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2016-12-08T18:46:11Z</dcterms:modified>
</cp:coreProperties>
</file>