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110" yWindow="315" windowWidth="12150" windowHeight="125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5" i="11"/>
  <c r="F10" i="11"/>
  <c r="F46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<sst xmlns="http://schemas.openxmlformats.org/spreadsheetml/2006/main" count="280" uniqueCount="133">
  <si>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</si>
  <si>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</si>
  <si>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</si>
  <si>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</si>
  <si>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</si>
  <si>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</si>
  <si>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</si>
  <si>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</si>
  <si>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</si>
  <si>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</si>
  <si>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</si>
  <si>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</si>
  <si>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</si>
  <si>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</si>
  <si>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</si>
  <si>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</si>
  <si>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</si>
  <si>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</si>
  <si>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</si>
  <si>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</si>
  <si>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</si>
  <si>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</si>
  <si>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</si>
  <si>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</si>
  <si>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</si>
  <si>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</si>
  <si>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</si>
  <si>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</si>
  <si>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</si>
  <si>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</si>
  <si>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</si>
  <si>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</si>
  <si>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</si>
  <si>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</si>
  <si>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</si>
  <si>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</si>
  <si>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</si>
  <si>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</si>
  <si>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</si>
  <si>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</si>
  <si>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</si>
  <si>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</si>
  <si>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</si>
  <si>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</si>
  <si>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</si>
  <si>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</si>
  <si>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</si>
  <si>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</si>
  <si>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</si>
  <si>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</si>
  <si>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</si>
  <si>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</si>
  <si>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</si>
  <si>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</si>
  <si>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</si>
  <si>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</si>
  <si>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</si>
  <si>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</si>
  <si>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</si>
  <si>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</si>
  <si>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</si>
  <si>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</si>
  <si>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</si>
  <si>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</si>
  <si>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</si>
  <si>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</si>
  <si>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</si>
  <si>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</si>
  <si>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</si>
  <si>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</si>
  <si>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</si>
  <si>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</si>
  <si>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</si>
  <si>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</si>
  <si>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</si>
  <si>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</si>
  <si>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</si>
  <si>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</si>
  <si>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</si>
  <si>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</si>
  <si>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</si>
  <si>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</si>
  <si>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</si>
  <si>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</si>
  <si>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</si>
  <si>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</si>
  <si>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</si>
  <si>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</si>
  <si>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</si>
  <si>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</si>
  <si>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</si>
  <si>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</si>
  <si>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</si>
  <si>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</si>
  <si>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</si>
  <si>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</si>
  <si>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</si>
  <si>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</si>
  <si>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</si>
  <si>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</si>
  <si>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</si>
  <si>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</si>
  <si>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</si>
  <si>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</si>
  <si>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</si>
  <si>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</si>
  <si>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Konstruktioner</t>
  </si>
  <si>
    <t>Slutafvanding, slam - højteknologisk (centrifuger), Konstruktioner</t>
  </si>
  <si>
    <t>Forklaring, Mek/EL</t>
  </si>
  <si>
    <t>Indløb med riste, SRO</t>
  </si>
  <si>
    <t>Indløb med riste, Konstruktioner</t>
  </si>
  <si>
    <t>AQUIS ledningsmodel</t>
  </si>
  <si>
    <t xml:space="preserve">Ledningsnet ≤ Ø 200 mm </t>
  </si>
  <si>
    <t>Pumpestationer i brønde (&lt; 6,25 m2), SRO</t>
  </si>
  <si>
    <t>Pumpestationer i brønde (&lt; 6,25 m2), Mek/EL</t>
  </si>
  <si>
    <t>Tryksatte minipumpestationer (husstandssystemer)</t>
  </si>
  <si>
    <t>Strømpeforing ≤ Ø 200 mm</t>
  </si>
  <si>
    <t>Forsinkelsesbassiner, lukkede med automatisk rensning og SRO Miljøklasse A (500-1.000 m3) - Konstruktioner</t>
  </si>
  <si>
    <t>Forsinkelsesbassiner, lukkede med automatisk rensning og SRO Miljøklasse A (1.000-3.000 m3) - SRO</t>
  </si>
  <si>
    <t>Forsinkelsesbassiner, lukkede med automatisk rensning og SRO Miljøklasse A (1.000-3.000 m3) - Konstruktioner</t>
  </si>
  <si>
    <t>Stik</t>
  </si>
  <si>
    <t>Spildevandsmålere</t>
  </si>
  <si>
    <t>EVITA, afregningssystem</t>
  </si>
  <si>
    <t>Køretøjer, små lastvogne (&lt; 3.500 kg.)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</si>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</sst>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6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104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0" t="s">
        <v>128</v>
      </c>
      <c r="C3" s="80"/>
      <c r="D3" s="80"/>
      <c r="E3" s="80"/>
      <c r="F3" s="80"/>
      <c r="G3" s="80"/>
      <c r="H3" s="80"/>
      <c r="I3" s="20"/>
    </row>
    <row r="4" spans="1:9" ht="15" customHeight="1" x14ac:dyDescent="0.25">
      <c r="A4" s="20"/>
      <c r="B4" s="80"/>
      <c r="C4" s="80"/>
      <c r="D4" s="80"/>
      <c r="E4" s="80"/>
      <c r="F4" s="80"/>
      <c r="G4" s="80"/>
      <c r="H4" s="8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103</v>
      </c>
      <c r="C8" s="78"/>
      <c r="D8" s="78"/>
      <c r="E8" s="78"/>
      <c r="F8" s="78"/>
      <c r="G8" s="78"/>
      <c r="H8" s="79"/>
      <c r="I8" s="20"/>
    </row>
    <row r="9" spans="1:9" ht="30" customHeight="1" x14ac:dyDescent="0.25">
      <c r="A9" s="20"/>
      <c r="B9" s="81" t="s">
        <v>28</v>
      </c>
      <c r="C9" s="82"/>
      <c r="D9" s="83"/>
      <c r="E9" s="27">
        <f>'Fane 3. Grundlag'!G12</f>
        <v>61319106.107818618</v>
      </c>
      <c r="F9" s="28" t="s">
        <v>4</v>
      </c>
      <c r="G9" s="29"/>
      <c r="H9" s="30"/>
      <c r="I9" s="20"/>
    </row>
    <row r="10" spans="1:9" x14ac:dyDescent="0.25">
      <c r="A10" s="20"/>
      <c r="B10" s="90" t="s">
        <v>91</v>
      </c>
      <c r="C10" s="85"/>
      <c r="D10" s="86"/>
      <c r="E10" s="31">
        <f>'Fane 3. Grundlag'!G11</f>
        <v>917373.74528887356</v>
      </c>
      <c r="F10" s="28" t="s">
        <v>4</v>
      </c>
      <c r="G10" s="32"/>
      <c r="H10" s="33"/>
      <c r="I10" s="20"/>
    </row>
    <row r="11" spans="1:9" x14ac:dyDescent="0.25">
      <c r="A11" s="20"/>
      <c r="B11" s="84" t="s">
        <v>22</v>
      </c>
      <c r="C11" s="85"/>
      <c r="D11" s="86"/>
      <c r="E11" s="31">
        <f>'Fane 4. Individuelt eff.krav'!G11</f>
        <v>30125.042331134042</v>
      </c>
      <c r="F11" s="28" t="s">
        <v>4</v>
      </c>
      <c r="G11" s="34"/>
      <c r="H11" s="33"/>
      <c r="I11" s="20"/>
    </row>
    <row r="12" spans="1:9" x14ac:dyDescent="0.25">
      <c r="A12" s="20"/>
      <c r="B12" s="84" t="s">
        <v>23</v>
      </c>
      <c r="C12" s="85"/>
      <c r="D12" s="86"/>
      <c r="E12" s="31">
        <f>'Fane 5. Generelt eff.krav'!G15</f>
        <v>751740.92323489883</v>
      </c>
      <c r="F12" s="28" t="s">
        <v>4</v>
      </c>
      <c r="G12" s="35"/>
      <c r="H12" s="36"/>
      <c r="I12" s="20"/>
    </row>
    <row r="13" spans="1:9" x14ac:dyDescent="0.25">
      <c r="A13" s="20"/>
      <c r="B13" s="91" t="s">
        <v>37</v>
      </c>
      <c r="C13" s="92"/>
      <c r="D13" s="93"/>
      <c r="E13" s="37">
        <f>$E$9-$E$11-$E$12</f>
        <v>60537240.142252579</v>
      </c>
      <c r="F13" s="38" t="s">
        <v>4</v>
      </c>
      <c r="G13" s="37">
        <f>E13</f>
        <v>60537240.142252579</v>
      </c>
      <c r="H13" s="38" t="s">
        <v>4</v>
      </c>
      <c r="I13" s="20"/>
    </row>
    <row r="14" spans="1:9" x14ac:dyDescent="0.25">
      <c r="A14" s="20"/>
      <c r="B14" s="77" t="s">
        <v>29</v>
      </c>
      <c r="C14" s="78"/>
      <c r="D14" s="78"/>
      <c r="E14" s="78"/>
      <c r="F14" s="78"/>
      <c r="G14" s="78"/>
      <c r="H14" s="79"/>
      <c r="I14" s="20"/>
    </row>
    <row r="15" spans="1:9" x14ac:dyDescent="0.25">
      <c r="A15" s="20"/>
      <c r="B15" s="87" t="s">
        <v>102</v>
      </c>
      <c r="C15" s="88"/>
      <c r="D15" s="89"/>
      <c r="E15" s="37">
        <f>'Fane 6. Hist. over el. underdæk'!G13</f>
        <v>1050614.25</v>
      </c>
      <c r="F15" s="38" t="s">
        <v>4</v>
      </c>
      <c r="G15" s="37">
        <f>E15</f>
        <v>1050614.25</v>
      </c>
      <c r="H15" s="38" t="s">
        <v>4</v>
      </c>
      <c r="I15" s="20"/>
    </row>
    <row r="16" spans="1:9" x14ac:dyDescent="0.25">
      <c r="A16" s="20"/>
      <c r="B16" s="77" t="s">
        <v>25</v>
      </c>
      <c r="C16" s="78"/>
      <c r="D16" s="78"/>
      <c r="E16" s="78"/>
      <c r="F16" s="78"/>
      <c r="G16" s="78"/>
      <c r="H16" s="79"/>
      <c r="I16" s="20"/>
    </row>
    <row r="17" spans="1:9" x14ac:dyDescent="0.25">
      <c r="A17" s="20"/>
      <c r="B17" s="81" t="s">
        <v>32</v>
      </c>
      <c r="C17" s="82"/>
      <c r="D17" s="83"/>
      <c r="E17" s="31">
        <f>'Fane 8. Korrektion af PL2015'!G11</f>
        <v>382134.64</v>
      </c>
      <c r="F17" s="28" t="s">
        <v>4</v>
      </c>
      <c r="G17" s="39"/>
      <c r="H17" s="30"/>
      <c r="I17" s="20"/>
    </row>
    <row r="18" spans="1:9" x14ac:dyDescent="0.25">
      <c r="A18" s="20"/>
      <c r="B18" s="81" t="s">
        <v>33</v>
      </c>
      <c r="C18" s="82"/>
      <c r="D18" s="83"/>
      <c r="E18" s="31">
        <f>'Fane 8. Korrektion af PL2015'!G17</f>
        <v>1308346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1" t="s">
        <v>92</v>
      </c>
      <c r="C19" s="82"/>
      <c r="D19" s="83"/>
      <c r="E19" s="31">
        <f>'Fane 8. Korrektion af PL2015'!G23</f>
        <v>-131350.35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1" t="s">
        <v>34</v>
      </c>
      <c r="C20" s="82"/>
      <c r="D20" s="83"/>
      <c r="E20" s="31">
        <f>'Fane 8. Korrektion af PL2015'!G30</f>
        <v>1295534.6866666661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4" t="s">
        <v>129</v>
      </c>
      <c r="C21" s="95"/>
      <c r="D21" s="96"/>
      <c r="E21" s="10">
        <f>'Fane 8. Korrektion af PL2015'!G36</f>
        <v>-557274.04087199981</v>
      </c>
      <c r="F21" s="54" t="s">
        <v>4</v>
      </c>
      <c r="G21" s="35"/>
      <c r="H21" s="36"/>
      <c r="I21" s="20"/>
    </row>
    <row r="22" spans="1:9" x14ac:dyDescent="0.25">
      <c r="A22" s="20"/>
      <c r="B22" s="87" t="s">
        <v>35</v>
      </c>
      <c r="C22" s="88"/>
      <c r="D22" s="89"/>
      <c r="E22" s="37">
        <f>SUM(E17:E21)</f>
        <v>2297390.9357946664</v>
      </c>
      <c r="F22" s="38" t="s">
        <v>4</v>
      </c>
      <c r="G22" s="37">
        <f>E22</f>
        <v>2297390.9357946664</v>
      </c>
      <c r="H22" s="38" t="s">
        <v>4</v>
      </c>
      <c r="I22" s="20"/>
    </row>
    <row r="23" spans="1:9" x14ac:dyDescent="0.25">
      <c r="A23" s="20"/>
      <c r="B23" s="77" t="s">
        <v>30</v>
      </c>
      <c r="C23" s="78"/>
      <c r="D23" s="78"/>
      <c r="E23" s="78"/>
      <c r="F23" s="78"/>
      <c r="G23" s="78"/>
      <c r="H23" s="79"/>
      <c r="I23" s="20"/>
    </row>
    <row r="24" spans="1:9" x14ac:dyDescent="0.25">
      <c r="A24" s="20"/>
      <c r="B24" s="87" t="s">
        <v>31</v>
      </c>
      <c r="C24" s="88"/>
      <c r="D24" s="89"/>
      <c r="E24" s="37">
        <f>'Fane 9. Kontrol af PL2015'!G36</f>
        <v>17131671.665181018</v>
      </c>
      <c r="F24" s="38" t="s">
        <v>4</v>
      </c>
      <c r="G24" s="37">
        <f>E24</f>
        <v>17131671.665181018</v>
      </c>
      <c r="H24" s="38" t="s">
        <v>4</v>
      </c>
      <c r="I24" s="20"/>
    </row>
    <row r="25" spans="1:9" x14ac:dyDescent="0.25">
      <c r="A25" s="20"/>
      <c r="B25" s="77" t="s">
        <v>36</v>
      </c>
      <c r="C25" s="78"/>
      <c r="D25" s="78"/>
      <c r="E25" s="78"/>
      <c r="F25" s="79"/>
      <c r="G25" s="40">
        <f>G13+G15+G22+G24</f>
        <v>81016916.993228257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2:D22"/>
    <mergeCell ref="B19:D19"/>
    <mergeCell ref="B21:D21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0" t="s">
        <v>9</v>
      </c>
      <c r="C3" s="80"/>
      <c r="D3" s="80"/>
      <c r="E3" s="80"/>
      <c r="F3" s="80"/>
      <c r="G3" s="80"/>
      <c r="H3" s="80"/>
      <c r="I3" s="20"/>
    </row>
    <row r="4" spans="1:9" ht="15" customHeight="1" x14ac:dyDescent="0.25">
      <c r="A4" s="20"/>
      <c r="B4" s="80"/>
      <c r="C4" s="80"/>
      <c r="D4" s="80"/>
      <c r="E4" s="80"/>
      <c r="F4" s="80"/>
      <c r="G4" s="80"/>
      <c r="H4" s="8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38</v>
      </c>
      <c r="C8" s="78"/>
      <c r="D8" s="78"/>
      <c r="E8" s="78"/>
      <c r="F8" s="78"/>
      <c r="G8" s="78"/>
      <c r="H8" s="79"/>
      <c r="I8" s="20"/>
    </row>
    <row r="9" spans="1:9" x14ac:dyDescent="0.25">
      <c r="A9" s="20"/>
      <c r="B9" s="84" t="s">
        <v>93</v>
      </c>
      <c r="C9" s="85"/>
      <c r="D9" s="85"/>
      <c r="E9" s="85"/>
      <c r="F9" s="86"/>
      <c r="G9" s="46">
        <v>18539922.819805332</v>
      </c>
      <c r="H9" s="42" t="s">
        <v>4</v>
      </c>
      <c r="I9" s="20"/>
    </row>
    <row r="10" spans="1:9" x14ac:dyDescent="0.25">
      <c r="A10" s="20"/>
      <c r="B10" s="84" t="s">
        <v>94</v>
      </c>
      <c r="C10" s="85"/>
      <c r="D10" s="85"/>
      <c r="E10" s="85"/>
      <c r="F10" s="86"/>
      <c r="G10" s="46">
        <v>41861809.542724416</v>
      </c>
      <c r="H10" s="42" t="s">
        <v>4</v>
      </c>
      <c r="I10" s="20"/>
    </row>
    <row r="11" spans="1:9" x14ac:dyDescent="0.25">
      <c r="A11" s="20"/>
      <c r="B11" s="84" t="s">
        <v>95</v>
      </c>
      <c r="C11" s="85"/>
      <c r="D11" s="85"/>
      <c r="E11" s="85"/>
      <c r="F11" s="86"/>
      <c r="G11" s="46">
        <v>917373.74528887356</v>
      </c>
      <c r="H11" s="42" t="s">
        <v>4</v>
      </c>
      <c r="I11" s="20"/>
    </row>
    <row r="12" spans="1:9" x14ac:dyDescent="0.25">
      <c r="A12" s="20"/>
      <c r="B12" s="77" t="s">
        <v>38</v>
      </c>
      <c r="C12" s="78"/>
      <c r="D12" s="78"/>
      <c r="E12" s="78"/>
      <c r="F12" s="79"/>
      <c r="G12" s="40">
        <f>SUM(G9:G11)</f>
        <v>61319106.107818618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97</v>
      </c>
      <c r="C9" s="102"/>
      <c r="D9" s="102"/>
      <c r="E9" s="102"/>
      <c r="F9" s="103"/>
      <c r="G9" s="10">
        <f>'Fane 3. Grundlag'!G12-'Fane 3. Grundlag'!G11</f>
        <v>60401732.362529747</v>
      </c>
      <c r="H9" s="3" t="s">
        <v>4</v>
      </c>
      <c r="I9" s="1"/>
    </row>
    <row r="10" spans="1:9" x14ac:dyDescent="0.25">
      <c r="A10" s="1"/>
      <c r="B10" s="101" t="s">
        <v>65</v>
      </c>
      <c r="C10" s="102"/>
      <c r="D10" s="102"/>
      <c r="E10" s="102"/>
      <c r="F10" s="103"/>
      <c r="G10" s="53">
        <v>4.9874467424749117E-2</v>
      </c>
      <c r="H10" s="3" t="s">
        <v>66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30125.042331134042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93</v>
      </c>
      <c r="C9" s="108"/>
      <c r="D9" s="108"/>
      <c r="E9" s="108"/>
      <c r="F9" s="109"/>
      <c r="G9" s="10">
        <f>'Fane 3. Grundlag'!G9</f>
        <v>18539922.819805332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66</v>
      </c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17">
        <f>$G$9*$G$10/100</f>
        <v>370798.45639610663</v>
      </c>
      <c r="H11" s="6" t="s">
        <v>4</v>
      </c>
      <c r="I11" s="1"/>
    </row>
    <row r="12" spans="1:9" x14ac:dyDescent="0.25">
      <c r="A12" s="1"/>
      <c r="B12" s="101" t="s">
        <v>94</v>
      </c>
      <c r="C12" s="102"/>
      <c r="D12" s="102"/>
      <c r="E12" s="102"/>
      <c r="F12" s="103"/>
      <c r="G12" s="10">
        <f>'Fane 3. Grundlag'!G10</f>
        <v>41861809.542724416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66</v>
      </c>
      <c r="I13" s="1"/>
    </row>
    <row r="14" spans="1:9" x14ac:dyDescent="0.25">
      <c r="A14" s="1"/>
      <c r="B14" s="104" t="s">
        <v>68</v>
      </c>
      <c r="C14" s="105"/>
      <c r="D14" s="105"/>
      <c r="E14" s="105"/>
      <c r="F14" s="106"/>
      <c r="G14" s="17">
        <f>$G$12*$G$13/100</f>
        <v>380942.4668387922</v>
      </c>
      <c r="H14" s="6" t="s">
        <v>4</v>
      </c>
      <c r="I14" s="1"/>
    </row>
    <row r="15" spans="1:9" x14ac:dyDescent="0.25">
      <c r="A15" s="1"/>
      <c r="B15" s="98" t="s">
        <v>98</v>
      </c>
      <c r="C15" s="99"/>
      <c r="D15" s="99"/>
      <c r="E15" s="99"/>
      <c r="F15" s="100"/>
      <c r="G15" s="18">
        <f>G11+G14</f>
        <v>751740.92323489883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100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101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70</v>
      </c>
      <c r="C9" s="102"/>
      <c r="D9" s="102"/>
      <c r="E9" s="102"/>
      <c r="F9" s="103"/>
      <c r="G9" s="46">
        <v>9646508</v>
      </c>
      <c r="H9" s="3" t="s">
        <v>4</v>
      </c>
      <c r="I9" s="1"/>
    </row>
    <row r="10" spans="1:9" x14ac:dyDescent="0.25">
      <c r="A10" s="1"/>
      <c r="B10" s="101" t="s">
        <v>71</v>
      </c>
      <c r="C10" s="102"/>
      <c r="D10" s="102"/>
      <c r="E10" s="102"/>
      <c r="F10" s="103"/>
      <c r="G10" s="46">
        <v>5444051</v>
      </c>
      <c r="H10" s="3" t="s">
        <v>4</v>
      </c>
      <c r="I10" s="1"/>
    </row>
    <row r="11" spans="1:9" x14ac:dyDescent="0.25">
      <c r="A11" s="1"/>
      <c r="B11" s="110" t="s">
        <v>85</v>
      </c>
      <c r="C11" s="111"/>
      <c r="D11" s="111"/>
      <c r="E11" s="111"/>
      <c r="F11" s="112"/>
      <c r="G11" s="48">
        <v>4202457</v>
      </c>
      <c r="H11" s="12" t="s">
        <v>4</v>
      </c>
      <c r="I11" s="1"/>
    </row>
    <row r="12" spans="1:9" x14ac:dyDescent="0.25">
      <c r="A12" s="1"/>
      <c r="B12" s="101" t="s">
        <v>72</v>
      </c>
      <c r="C12" s="102"/>
      <c r="D12" s="102"/>
      <c r="E12" s="102"/>
      <c r="F12" s="103"/>
      <c r="G12" s="46">
        <v>4</v>
      </c>
      <c r="H12" s="3" t="s">
        <v>4</v>
      </c>
      <c r="I12" s="1"/>
    </row>
    <row r="13" spans="1:9" x14ac:dyDescent="0.25">
      <c r="A13" s="1"/>
      <c r="B13" s="98" t="s">
        <v>69</v>
      </c>
      <c r="C13" s="99"/>
      <c r="D13" s="99"/>
      <c r="E13" s="99"/>
      <c r="F13" s="100"/>
      <c r="G13" s="18">
        <f>G11/G12</f>
        <v>1050614.25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3" t="s">
        <v>3</v>
      </c>
      <c r="G9" s="113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370950</v>
      </c>
      <c r="F10" s="10">
        <f>E10/D10</f>
        <v>18547.5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60</v>
      </c>
      <c r="E11" s="46">
        <v>1917160</v>
      </c>
      <c r="F11" s="10">
        <f t="shared" ref="F11:F45" si="0">E11/D11</f>
        <v>31952.666666666668</v>
      </c>
      <c r="G11" s="3" t="s">
        <v>4</v>
      </c>
      <c r="H11" s="1"/>
    </row>
    <row r="12" spans="1:8" x14ac:dyDescent="0.25">
      <c r="A12" s="1"/>
      <c r="B12" s="50" t="s">
        <v>106</v>
      </c>
      <c r="C12" s="47">
        <v>2015</v>
      </c>
      <c r="D12" s="47">
        <v>60</v>
      </c>
      <c r="E12" s="46">
        <v>10070</v>
      </c>
      <c r="F12" s="10">
        <f t="shared" si="0"/>
        <v>167.83333333333334</v>
      </c>
      <c r="G12" s="3" t="s">
        <v>4</v>
      </c>
      <c r="H12" s="1"/>
    </row>
    <row r="13" spans="1:8" x14ac:dyDescent="0.25">
      <c r="A13" s="1"/>
      <c r="B13" s="50" t="s">
        <v>107</v>
      </c>
      <c r="C13" s="47">
        <v>2015</v>
      </c>
      <c r="D13" s="47">
        <v>60</v>
      </c>
      <c r="E13" s="46">
        <v>2817347</v>
      </c>
      <c r="F13" s="10">
        <f t="shared" si="0"/>
        <v>46955.783333333333</v>
      </c>
      <c r="G13" s="3" t="s">
        <v>4</v>
      </c>
      <c r="H13" s="1"/>
    </row>
    <row r="14" spans="1:8" x14ac:dyDescent="0.25">
      <c r="A14" s="1"/>
      <c r="B14" s="50" t="s">
        <v>105</v>
      </c>
      <c r="C14" s="47">
        <v>2015</v>
      </c>
      <c r="D14" s="47">
        <v>20</v>
      </c>
      <c r="E14" s="46">
        <v>493438</v>
      </c>
      <c r="F14" s="10">
        <f t="shared" si="0"/>
        <v>24671.9</v>
      </c>
      <c r="G14" s="3" t="s">
        <v>4</v>
      </c>
      <c r="H14" s="1"/>
    </row>
    <row r="15" spans="1:8" x14ac:dyDescent="0.25">
      <c r="A15" s="1"/>
      <c r="B15" s="50" t="s">
        <v>108</v>
      </c>
      <c r="C15" s="47">
        <v>2015</v>
      </c>
      <c r="D15" s="47">
        <v>20</v>
      </c>
      <c r="E15" s="46">
        <v>326742</v>
      </c>
      <c r="F15" s="10">
        <f t="shared" si="0"/>
        <v>16337.1</v>
      </c>
      <c r="G15" s="3" t="s">
        <v>4</v>
      </c>
      <c r="H15" s="1"/>
    </row>
    <row r="16" spans="1:8" x14ac:dyDescent="0.25">
      <c r="A16" s="1"/>
      <c r="B16" s="50" t="s">
        <v>109</v>
      </c>
      <c r="C16" s="47">
        <v>2015</v>
      </c>
      <c r="D16" s="47">
        <v>10</v>
      </c>
      <c r="E16" s="46">
        <v>13000</v>
      </c>
      <c r="F16" s="10">
        <f t="shared" si="0"/>
        <v>1300</v>
      </c>
      <c r="G16" s="3" t="s">
        <v>4</v>
      </c>
      <c r="H16" s="1"/>
    </row>
    <row r="17" spans="1:8" x14ac:dyDescent="0.25">
      <c r="A17" s="1"/>
      <c r="B17" s="50" t="s">
        <v>110</v>
      </c>
      <c r="C17" s="47">
        <v>2015</v>
      </c>
      <c r="D17" s="47">
        <v>60</v>
      </c>
      <c r="E17" s="46">
        <v>679146</v>
      </c>
      <c r="F17" s="10">
        <f t="shared" si="0"/>
        <v>11319.1</v>
      </c>
      <c r="G17" s="3" t="s">
        <v>4</v>
      </c>
      <c r="H17" s="1"/>
    </row>
    <row r="18" spans="1:8" x14ac:dyDescent="0.25">
      <c r="A18" s="1"/>
      <c r="B18" s="50" t="s">
        <v>110</v>
      </c>
      <c r="C18" s="47">
        <v>2015</v>
      </c>
      <c r="D18" s="47">
        <v>60</v>
      </c>
      <c r="E18" s="46">
        <v>632712</v>
      </c>
      <c r="F18" s="10">
        <f t="shared" si="0"/>
        <v>10545.2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5</v>
      </c>
      <c r="E19" s="46">
        <v>284269</v>
      </c>
      <c r="F19" s="10">
        <f t="shared" si="0"/>
        <v>56853.8</v>
      </c>
      <c r="G19" s="3" t="s">
        <v>4</v>
      </c>
      <c r="H19" s="1"/>
    </row>
    <row r="20" spans="1:8" x14ac:dyDescent="0.25">
      <c r="A20" s="1"/>
      <c r="B20" s="50" t="s">
        <v>112</v>
      </c>
      <c r="C20" s="47">
        <v>2015</v>
      </c>
      <c r="D20" s="47">
        <v>75</v>
      </c>
      <c r="E20" s="46">
        <v>17671511</v>
      </c>
      <c r="F20" s="10">
        <f t="shared" si="0"/>
        <v>235620.14666666667</v>
      </c>
      <c r="G20" s="3" t="s">
        <v>4</v>
      </c>
      <c r="H20" s="1"/>
    </row>
    <row r="21" spans="1:8" x14ac:dyDescent="0.25">
      <c r="A21" s="1"/>
      <c r="B21" s="50" t="s">
        <v>113</v>
      </c>
      <c r="C21" s="47">
        <v>2015</v>
      </c>
      <c r="D21" s="47">
        <v>10</v>
      </c>
      <c r="E21" s="46">
        <v>87000</v>
      </c>
      <c r="F21" s="10">
        <f t="shared" si="0"/>
        <v>8700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75</v>
      </c>
      <c r="E22" s="46">
        <v>7649853</v>
      </c>
      <c r="F22" s="10">
        <f t="shared" si="0"/>
        <v>101998.04</v>
      </c>
      <c r="G22" s="3" t="s">
        <v>4</v>
      </c>
      <c r="H22" s="1"/>
    </row>
    <row r="23" spans="1:8" x14ac:dyDescent="0.25">
      <c r="A23" s="1"/>
      <c r="B23" s="50" t="s">
        <v>114</v>
      </c>
      <c r="C23" s="47">
        <v>2015</v>
      </c>
      <c r="D23" s="47">
        <v>20</v>
      </c>
      <c r="E23" s="46">
        <v>576000</v>
      </c>
      <c r="F23" s="10">
        <f t="shared" si="0"/>
        <v>28800</v>
      </c>
      <c r="G23" s="3" t="s">
        <v>4</v>
      </c>
      <c r="H23" s="1"/>
    </row>
    <row r="24" spans="1:8" x14ac:dyDescent="0.25">
      <c r="A24" s="1"/>
      <c r="B24" s="50" t="s">
        <v>112</v>
      </c>
      <c r="C24" s="47">
        <v>2015</v>
      </c>
      <c r="D24" s="47">
        <v>75</v>
      </c>
      <c r="E24" s="46">
        <v>16758165</v>
      </c>
      <c r="F24" s="10">
        <f t="shared" si="0"/>
        <v>223442.2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30</v>
      </c>
      <c r="E25" s="46">
        <v>171768</v>
      </c>
      <c r="F25" s="10">
        <f t="shared" si="0"/>
        <v>5725.6</v>
      </c>
      <c r="G25" s="3" t="s">
        <v>4</v>
      </c>
      <c r="H25" s="1"/>
    </row>
    <row r="26" spans="1:8" x14ac:dyDescent="0.25">
      <c r="A26" s="1"/>
      <c r="B26" s="50" t="s">
        <v>112</v>
      </c>
      <c r="C26" s="47">
        <v>2015</v>
      </c>
      <c r="D26" s="47">
        <v>75</v>
      </c>
      <c r="E26" s="46">
        <v>2569514</v>
      </c>
      <c r="F26" s="10">
        <f t="shared" si="0"/>
        <v>34260.186666666668</v>
      </c>
      <c r="G26" s="3" t="s">
        <v>4</v>
      </c>
      <c r="H26" s="1"/>
    </row>
    <row r="27" spans="1:8" x14ac:dyDescent="0.25">
      <c r="A27" s="1"/>
      <c r="B27" s="50" t="s">
        <v>116</v>
      </c>
      <c r="C27" s="47">
        <v>2015</v>
      </c>
      <c r="D27" s="47">
        <v>50</v>
      </c>
      <c r="E27" s="46">
        <v>500000</v>
      </c>
      <c r="F27" s="10">
        <f t="shared" si="0"/>
        <v>10000</v>
      </c>
      <c r="G27" s="3" t="s">
        <v>4</v>
      </c>
      <c r="H27" s="1"/>
    </row>
    <row r="28" spans="1:8" x14ac:dyDescent="0.25">
      <c r="A28" s="1"/>
      <c r="B28" s="50" t="s">
        <v>112</v>
      </c>
      <c r="C28" s="47">
        <v>2015</v>
      </c>
      <c r="D28" s="47">
        <v>75</v>
      </c>
      <c r="E28" s="46">
        <v>834881</v>
      </c>
      <c r="F28" s="10">
        <f t="shared" si="0"/>
        <v>11131.746666666666</v>
      </c>
      <c r="G28" s="3" t="s">
        <v>4</v>
      </c>
      <c r="H28" s="1"/>
    </row>
    <row r="29" spans="1:8" x14ac:dyDescent="0.25">
      <c r="A29" s="1"/>
      <c r="B29" s="50" t="s">
        <v>117</v>
      </c>
      <c r="C29" s="47">
        <v>2015</v>
      </c>
      <c r="D29" s="47">
        <v>75</v>
      </c>
      <c r="E29" s="46">
        <v>813909</v>
      </c>
      <c r="F29" s="10">
        <f t="shared" si="0"/>
        <v>10852.12</v>
      </c>
      <c r="G29" s="3" t="s">
        <v>4</v>
      </c>
      <c r="H29" s="1"/>
    </row>
    <row r="30" spans="1:8" x14ac:dyDescent="0.25">
      <c r="A30" s="1"/>
      <c r="B30" s="50" t="s">
        <v>118</v>
      </c>
      <c r="C30" s="47">
        <v>2015</v>
      </c>
      <c r="D30" s="47">
        <v>10</v>
      </c>
      <c r="E30" s="46">
        <v>8595</v>
      </c>
      <c r="F30" s="10">
        <f t="shared" si="0"/>
        <v>859.5</v>
      </c>
      <c r="G30" s="3" t="s">
        <v>4</v>
      </c>
      <c r="H30" s="1"/>
    </row>
    <row r="31" spans="1:8" x14ac:dyDescent="0.25">
      <c r="A31" s="1"/>
      <c r="B31" s="50" t="s">
        <v>119</v>
      </c>
      <c r="C31" s="47">
        <v>2015</v>
      </c>
      <c r="D31" s="47">
        <v>75</v>
      </c>
      <c r="E31" s="46">
        <v>791070</v>
      </c>
      <c r="F31" s="10">
        <f t="shared" si="0"/>
        <v>10547.6</v>
      </c>
      <c r="G31" s="3" t="s">
        <v>4</v>
      </c>
      <c r="H31" s="1"/>
    </row>
    <row r="32" spans="1:8" x14ac:dyDescent="0.25">
      <c r="A32" s="1"/>
      <c r="B32" s="50" t="s">
        <v>114</v>
      </c>
      <c r="C32" s="47">
        <v>2015</v>
      </c>
      <c r="D32" s="47">
        <v>20</v>
      </c>
      <c r="E32" s="46">
        <v>573657</v>
      </c>
      <c r="F32" s="10">
        <f t="shared" si="0"/>
        <v>28682.85</v>
      </c>
      <c r="G32" s="3" t="s">
        <v>4</v>
      </c>
      <c r="H32" s="1"/>
    </row>
    <row r="33" spans="1:8" x14ac:dyDescent="0.25">
      <c r="A33" s="1"/>
      <c r="B33" s="50" t="s">
        <v>113</v>
      </c>
      <c r="C33" s="47">
        <v>2015</v>
      </c>
      <c r="D33" s="47">
        <v>10</v>
      </c>
      <c r="E33" s="46">
        <v>45500</v>
      </c>
      <c r="F33" s="10">
        <f t="shared" si="0"/>
        <v>4550</v>
      </c>
      <c r="G33" s="3" t="s">
        <v>4</v>
      </c>
      <c r="H33" s="1"/>
    </row>
    <row r="34" spans="1:8" x14ac:dyDescent="0.25">
      <c r="A34" s="1"/>
      <c r="B34" s="50" t="s">
        <v>114</v>
      </c>
      <c r="C34" s="47">
        <v>2015</v>
      </c>
      <c r="D34" s="47">
        <v>20</v>
      </c>
      <c r="E34" s="46">
        <v>2784277</v>
      </c>
      <c r="F34" s="10">
        <f t="shared" si="0"/>
        <v>139213.85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2015</v>
      </c>
      <c r="D35" s="47">
        <v>20</v>
      </c>
      <c r="E35" s="46">
        <v>601834</v>
      </c>
      <c r="F35" s="10">
        <f t="shared" si="0"/>
        <v>30091.7</v>
      </c>
      <c r="G35" s="3" t="s">
        <v>4</v>
      </c>
      <c r="H35" s="1"/>
    </row>
    <row r="36" spans="1:8" x14ac:dyDescent="0.25">
      <c r="A36" s="1"/>
      <c r="B36" s="50" t="s">
        <v>120</v>
      </c>
      <c r="C36" s="47">
        <v>2015</v>
      </c>
      <c r="D36" s="47">
        <v>75</v>
      </c>
      <c r="E36" s="46">
        <v>52400</v>
      </c>
      <c r="F36" s="10">
        <f t="shared" si="0"/>
        <v>698.66666666666663</v>
      </c>
      <c r="G36" s="3" t="s">
        <v>4</v>
      </c>
      <c r="H36" s="1"/>
    </row>
    <row r="37" spans="1:8" x14ac:dyDescent="0.25">
      <c r="A37" s="1"/>
      <c r="B37" s="50" t="s">
        <v>112</v>
      </c>
      <c r="C37" s="47">
        <v>2015</v>
      </c>
      <c r="D37" s="47">
        <v>75</v>
      </c>
      <c r="E37" s="46">
        <v>1029229</v>
      </c>
      <c r="F37" s="10">
        <f t="shared" si="0"/>
        <v>13723.053333333333</v>
      </c>
      <c r="G37" s="3" t="s">
        <v>4</v>
      </c>
      <c r="H37" s="1"/>
    </row>
    <row r="38" spans="1:8" x14ac:dyDescent="0.25">
      <c r="A38" s="1"/>
      <c r="B38" s="50" t="s">
        <v>121</v>
      </c>
      <c r="C38" s="47">
        <v>2015</v>
      </c>
      <c r="D38" s="47">
        <v>10</v>
      </c>
      <c r="E38" s="46">
        <v>247247</v>
      </c>
      <c r="F38" s="10">
        <f t="shared" si="0"/>
        <v>24724.7</v>
      </c>
      <c r="G38" s="3" t="s">
        <v>4</v>
      </c>
      <c r="H38" s="1"/>
    </row>
    <row r="39" spans="1:8" x14ac:dyDescent="0.25">
      <c r="A39" s="1"/>
      <c r="B39" s="50" t="s">
        <v>112</v>
      </c>
      <c r="C39" s="47">
        <v>2015</v>
      </c>
      <c r="D39" s="47">
        <v>75</v>
      </c>
      <c r="E39" s="46">
        <v>5718680</v>
      </c>
      <c r="F39" s="10">
        <f t="shared" si="0"/>
        <v>76249.066666666666</v>
      </c>
      <c r="G39" s="3" t="s">
        <v>4</v>
      </c>
      <c r="H39" s="1"/>
    </row>
    <row r="40" spans="1:8" x14ac:dyDescent="0.25">
      <c r="A40" s="1"/>
      <c r="B40" s="50" t="s">
        <v>114</v>
      </c>
      <c r="C40" s="47">
        <v>2015</v>
      </c>
      <c r="D40" s="47">
        <v>20</v>
      </c>
      <c r="E40" s="46">
        <v>190000</v>
      </c>
      <c r="F40" s="10">
        <f t="shared" si="0"/>
        <v>9500</v>
      </c>
      <c r="G40" s="3" t="s">
        <v>4</v>
      </c>
      <c r="H40" s="1"/>
    </row>
    <row r="41" spans="1:8" x14ac:dyDescent="0.25">
      <c r="A41" s="1"/>
      <c r="B41" s="50" t="s">
        <v>122</v>
      </c>
      <c r="C41" s="47">
        <v>2015</v>
      </c>
      <c r="D41" s="47">
        <v>5</v>
      </c>
      <c r="E41" s="46">
        <v>1669548</v>
      </c>
      <c r="F41" s="10">
        <f t="shared" si="0"/>
        <v>333909.59999999998</v>
      </c>
      <c r="G41" s="3" t="s">
        <v>4</v>
      </c>
      <c r="H41" s="1"/>
    </row>
    <row r="42" spans="1:8" x14ac:dyDescent="0.25">
      <c r="A42" s="1"/>
      <c r="B42" s="50" t="s">
        <v>123</v>
      </c>
      <c r="C42" s="47">
        <v>2015</v>
      </c>
      <c r="D42" s="47">
        <v>5</v>
      </c>
      <c r="E42" s="46">
        <v>308732</v>
      </c>
      <c r="F42" s="10">
        <f t="shared" si="0"/>
        <v>61746.400000000001</v>
      </c>
      <c r="G42" s="3" t="s">
        <v>4</v>
      </c>
      <c r="H42" s="1"/>
    </row>
    <row r="43" spans="1:8" x14ac:dyDescent="0.25">
      <c r="A43" s="1"/>
      <c r="B43" s="50" t="s">
        <v>124</v>
      </c>
      <c r="C43" s="47"/>
      <c r="D43" s="47">
        <v>25</v>
      </c>
      <c r="E43" s="46">
        <v>354100</v>
      </c>
      <c r="F43" s="10">
        <f t="shared" si="0"/>
        <v>14164</v>
      </c>
      <c r="G43" s="3" t="s">
        <v>4</v>
      </c>
      <c r="H43" s="1"/>
    </row>
    <row r="44" spans="1:8" x14ac:dyDescent="0.25">
      <c r="A44" s="1"/>
      <c r="B44" s="50" t="s">
        <v>124</v>
      </c>
      <c r="C44" s="47"/>
      <c r="D44" s="47">
        <v>25</v>
      </c>
      <c r="E44" s="46">
        <v>81890</v>
      </c>
      <c r="F44" s="10">
        <f t="shared" si="0"/>
        <v>3275.6</v>
      </c>
      <c r="G44" s="3" t="s">
        <v>4</v>
      </c>
      <c r="H44" s="1"/>
    </row>
    <row r="45" spans="1:8" x14ac:dyDescent="0.25">
      <c r="A45" s="1"/>
      <c r="B45" s="50" t="s">
        <v>112</v>
      </c>
      <c r="C45" s="47"/>
      <c r="D45" s="47">
        <v>75</v>
      </c>
      <c r="E45" s="46">
        <v>1423750</v>
      </c>
      <c r="F45" s="10">
        <f t="shared" si="0"/>
        <v>18983.333333333332</v>
      </c>
      <c r="G45" s="3" t="s">
        <v>4</v>
      </c>
      <c r="H45" s="1"/>
    </row>
    <row r="46" spans="1:8" x14ac:dyDescent="0.25">
      <c r="A46" s="1"/>
      <c r="B46" s="98" t="s">
        <v>125</v>
      </c>
      <c r="C46" s="99"/>
      <c r="D46" s="99"/>
      <c r="E46" s="100"/>
      <c r="F46" s="18">
        <f>SUM(F10:F45)</f>
        <v>1660100.843333333</v>
      </c>
      <c r="G46" s="8" t="s">
        <v>4</v>
      </c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</sheetData>
  <sheetProtection password="C6BD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7" t="s">
        <v>7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1" t="s">
        <v>74</v>
      </c>
      <c r="C9" s="102"/>
      <c r="D9" s="102"/>
      <c r="E9" s="102"/>
      <c r="F9" s="103"/>
      <c r="G9" s="46">
        <v>970584.64</v>
      </c>
      <c r="H9" s="3" t="s">
        <v>4</v>
      </c>
      <c r="I9" s="1"/>
    </row>
    <row r="10" spans="1:9" x14ac:dyDescent="0.25">
      <c r="A10" s="1"/>
      <c r="B10" s="101" t="s">
        <v>75</v>
      </c>
      <c r="C10" s="102"/>
      <c r="D10" s="102"/>
      <c r="E10" s="102"/>
      <c r="F10" s="103"/>
      <c r="G10" s="46">
        <v>588450</v>
      </c>
      <c r="H10" s="3" t="s">
        <v>4</v>
      </c>
      <c r="I10" s="1"/>
    </row>
    <row r="11" spans="1:9" x14ac:dyDescent="0.25">
      <c r="A11" s="1"/>
      <c r="B11" s="98" t="s">
        <v>76</v>
      </c>
      <c r="C11" s="99"/>
      <c r="D11" s="99"/>
      <c r="E11" s="99"/>
      <c r="F11" s="100"/>
      <c r="G11" s="18">
        <f>G9-G10</f>
        <v>382134.64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1" t="s">
        <v>78</v>
      </c>
      <c r="C15" s="102"/>
      <c r="D15" s="102"/>
      <c r="E15" s="102"/>
      <c r="F15" s="103"/>
      <c r="G15" s="46">
        <v>4258346</v>
      </c>
      <c r="H15" s="3" t="s">
        <v>4</v>
      </c>
      <c r="I15" s="1"/>
    </row>
    <row r="16" spans="1:9" x14ac:dyDescent="0.25">
      <c r="A16" s="1"/>
      <c r="B16" s="101" t="s">
        <v>79</v>
      </c>
      <c r="C16" s="102"/>
      <c r="D16" s="102"/>
      <c r="E16" s="102"/>
      <c r="F16" s="103"/>
      <c r="G16" s="46">
        <v>2950000</v>
      </c>
      <c r="H16" s="3" t="s">
        <v>4</v>
      </c>
      <c r="I16" s="1"/>
    </row>
    <row r="17" spans="1:9" x14ac:dyDescent="0.25">
      <c r="A17" s="1"/>
      <c r="B17" s="98" t="s">
        <v>80</v>
      </c>
      <c r="C17" s="99"/>
      <c r="D17" s="99"/>
      <c r="E17" s="99"/>
      <c r="F17" s="100"/>
      <c r="G17" s="18">
        <f>G15-G16</f>
        <v>1308346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1" t="s">
        <v>88</v>
      </c>
      <c r="C21" s="102"/>
      <c r="D21" s="102"/>
      <c r="E21" s="102"/>
      <c r="F21" s="103"/>
      <c r="G21" s="46">
        <v>253649.65</v>
      </c>
      <c r="H21" s="3" t="s">
        <v>4</v>
      </c>
      <c r="I21" s="1"/>
    </row>
    <row r="22" spans="1:9" x14ac:dyDescent="0.25">
      <c r="A22" s="1"/>
      <c r="B22" s="101" t="s">
        <v>90</v>
      </c>
      <c r="C22" s="102"/>
      <c r="D22" s="102"/>
      <c r="E22" s="102"/>
      <c r="F22" s="103"/>
      <c r="G22" s="46">
        <v>385000</v>
      </c>
      <c r="H22" s="3" t="s">
        <v>4</v>
      </c>
      <c r="I22" s="1"/>
    </row>
    <row r="23" spans="1:9" x14ac:dyDescent="0.25">
      <c r="A23" s="1"/>
      <c r="B23" s="98" t="s">
        <v>89</v>
      </c>
      <c r="C23" s="99"/>
      <c r="D23" s="99"/>
      <c r="E23" s="99"/>
      <c r="F23" s="100"/>
      <c r="G23" s="18">
        <f>G21-G22</f>
        <v>-131350.35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1" t="s">
        <v>82</v>
      </c>
      <c r="C27" s="102"/>
      <c r="D27" s="102"/>
      <c r="E27" s="102"/>
      <c r="F27" s="103"/>
      <c r="G27" s="46">
        <v>883500</v>
      </c>
      <c r="H27" s="3" t="s">
        <v>4</v>
      </c>
      <c r="I27" s="1"/>
    </row>
    <row r="28" spans="1:9" x14ac:dyDescent="0.25">
      <c r="A28" s="1"/>
      <c r="B28" s="101" t="s">
        <v>83</v>
      </c>
      <c r="C28" s="102"/>
      <c r="D28" s="102"/>
      <c r="E28" s="102"/>
      <c r="F28" s="103"/>
      <c r="G28" s="46">
        <v>1141167</v>
      </c>
      <c r="H28" s="3" t="s">
        <v>4</v>
      </c>
      <c r="I28" s="1"/>
    </row>
    <row r="29" spans="1:9" x14ac:dyDescent="0.25">
      <c r="A29" s="1"/>
      <c r="B29" s="101" t="s">
        <v>84</v>
      </c>
      <c r="C29" s="102"/>
      <c r="D29" s="102"/>
      <c r="E29" s="102"/>
      <c r="F29" s="103"/>
      <c r="G29" s="10">
        <f>'Fane 7. Gen. inv. i 2015'!F46</f>
        <v>1660100.843333333</v>
      </c>
      <c r="H29" s="3" t="s">
        <v>4</v>
      </c>
      <c r="I29" s="1"/>
    </row>
    <row r="30" spans="1:9" x14ac:dyDescent="0.25">
      <c r="A30" s="1"/>
      <c r="B30" s="98" t="s">
        <v>81</v>
      </c>
      <c r="C30" s="99"/>
      <c r="D30" s="99"/>
      <c r="E30" s="99"/>
      <c r="F30" s="100"/>
      <c r="G30" s="18">
        <f>G29-G27+G29-G28</f>
        <v>1295534.6866666661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8" t="s">
        <v>129</v>
      </c>
      <c r="C33" s="99"/>
      <c r="D33" s="99"/>
      <c r="E33" s="99"/>
      <c r="F33" s="99"/>
      <c r="G33" s="99"/>
      <c r="H33" s="100"/>
      <c r="I33" s="1"/>
    </row>
    <row r="34" spans="1:9" x14ac:dyDescent="0.25">
      <c r="A34" s="1"/>
      <c r="B34" s="101" t="s">
        <v>130</v>
      </c>
      <c r="C34" s="102"/>
      <c r="D34" s="102"/>
      <c r="E34" s="102"/>
      <c r="F34" s="103"/>
      <c r="G34" s="10">
        <v>681108.04087199981</v>
      </c>
      <c r="H34" s="3" t="s">
        <v>4</v>
      </c>
      <c r="I34" s="1"/>
    </row>
    <row r="35" spans="1:9" x14ac:dyDescent="0.25">
      <c r="A35" s="1"/>
      <c r="B35" s="101" t="s">
        <v>131</v>
      </c>
      <c r="C35" s="102"/>
      <c r="D35" s="102"/>
      <c r="E35" s="102"/>
      <c r="F35" s="103"/>
      <c r="G35" s="55">
        <v>123834</v>
      </c>
      <c r="H35" s="3" t="s">
        <v>4</v>
      </c>
      <c r="I35" s="1"/>
    </row>
    <row r="36" spans="1:9" x14ac:dyDescent="0.25">
      <c r="A36" s="1"/>
      <c r="B36" s="98" t="s">
        <v>132</v>
      </c>
      <c r="C36" s="99"/>
      <c r="D36" s="99"/>
      <c r="E36" s="99"/>
      <c r="F36" s="100"/>
      <c r="G36" s="18">
        <f>G35-G34</f>
        <v>-557274.04087199981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26:H26"/>
    <mergeCell ref="B27:F27"/>
    <mergeCell ref="B35:F35"/>
    <mergeCell ref="B36:F36"/>
    <mergeCell ref="B28:F28"/>
    <mergeCell ref="B29:F29"/>
    <mergeCell ref="B30:F30"/>
    <mergeCell ref="B33:H33"/>
    <mergeCell ref="B34:F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7" t="s">
        <v>6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39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41</v>
      </c>
      <c r="C9" s="105"/>
      <c r="D9" s="105"/>
      <c r="E9" s="105"/>
      <c r="F9" s="106"/>
      <c r="G9" s="45">
        <v>70916163</v>
      </c>
      <c r="H9" s="6" t="s">
        <v>4</v>
      </c>
      <c r="I9" s="1"/>
    </row>
    <row r="10" spans="1:9" x14ac:dyDescent="0.25">
      <c r="A10" s="1"/>
      <c r="B10" s="98" t="s">
        <v>42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43</v>
      </c>
      <c r="C11" s="102"/>
      <c r="D11" s="103"/>
      <c r="E11" s="46">
        <v>28131323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44</v>
      </c>
      <c r="C12" s="102"/>
      <c r="D12" s="103"/>
      <c r="E12" s="46">
        <v>3159271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45</v>
      </c>
      <c r="C13" s="102"/>
      <c r="D13" s="103"/>
      <c r="E13" s="46">
        <v>1320758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46</v>
      </c>
      <c r="C14" s="102"/>
      <c r="D14" s="103"/>
      <c r="E14" s="46">
        <v>1997833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47</v>
      </c>
      <c r="C15" s="105"/>
      <c r="D15" s="106"/>
      <c r="E15" s="17">
        <f>SUM(E11:E14)</f>
        <v>34609185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48</v>
      </c>
      <c r="C16" s="102"/>
      <c r="D16" s="103"/>
      <c r="E16" s="46">
        <v>9034959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49</v>
      </c>
      <c r="C17" s="102"/>
      <c r="D17" s="103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50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51</v>
      </c>
      <c r="C19" s="105"/>
      <c r="D19" s="106"/>
      <c r="E19" s="17">
        <f>SUM(E16:E18)</f>
        <v>9034959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52</v>
      </c>
      <c r="C20" s="95"/>
      <c r="D20" s="96"/>
      <c r="E20" s="46">
        <v>-3270817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53</v>
      </c>
      <c r="C21" s="95"/>
      <c r="D21" s="96"/>
      <c r="E21" s="46">
        <v>-40509809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54</v>
      </c>
      <c r="C22" s="102"/>
      <c r="D22" s="103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55</v>
      </c>
      <c r="C23" s="102"/>
      <c r="D23" s="103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56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57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58</v>
      </c>
      <c r="C26" s="95"/>
      <c r="D26" s="96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59</v>
      </c>
      <c r="C27" s="105"/>
      <c r="D27" s="106"/>
      <c r="E27" s="17">
        <f>SUM(E20:E26)</f>
        <v>-43780626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60</v>
      </c>
      <c r="C28" s="105"/>
      <c r="D28" s="106"/>
      <c r="E28" s="17">
        <f>E15+E19+E27</f>
        <v>-136482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8" t="s">
        <v>61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61</v>
      </c>
      <c r="C30" s="105"/>
      <c r="D30" s="106"/>
      <c r="E30" s="45">
        <v>9337956.8048189804</v>
      </c>
      <c r="F30" s="6" t="s">
        <v>4</v>
      </c>
      <c r="G30" s="17">
        <f>-$E$30</f>
        <v>-9337956.8048189804</v>
      </c>
      <c r="H30" s="6" t="s">
        <v>4</v>
      </c>
      <c r="I30" s="1"/>
    </row>
    <row r="31" spans="1:9" x14ac:dyDescent="0.25">
      <c r="A31" s="1"/>
      <c r="B31" s="118" t="s">
        <v>126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127</v>
      </c>
      <c r="C32" s="95"/>
      <c r="D32" s="96"/>
      <c r="E32" s="46">
        <v>40612924.530000001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62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63</v>
      </c>
      <c r="C34" s="95"/>
      <c r="D34" s="96"/>
      <c r="E34" s="46">
        <v>3833610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64</v>
      </c>
      <c r="C35" s="105"/>
      <c r="D35" s="106"/>
      <c r="E35" s="17">
        <f>SUM(E32:E34)</f>
        <v>44446534.530000001</v>
      </c>
      <c r="F35" s="6" t="s">
        <v>4</v>
      </c>
      <c r="G35" s="17">
        <f>-E35</f>
        <v>-44446534.530000001</v>
      </c>
      <c r="H35" s="6" t="s">
        <v>4</v>
      </c>
      <c r="I35" s="1"/>
    </row>
    <row r="36" spans="1:9" x14ac:dyDescent="0.25">
      <c r="A36" s="1"/>
      <c r="B36" s="98" t="s">
        <v>40</v>
      </c>
      <c r="C36" s="99"/>
      <c r="D36" s="99"/>
      <c r="E36" s="99"/>
      <c r="F36" s="100"/>
      <c r="G36" s="18">
        <f>$G$9+$G$28+$G$30+$G$35</f>
        <v>17131671.665181018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2016-12-13T11:16:06Z</dcterms:modified>
</cp:coreProperties>
</file>