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7" l="1"/>
  <c r="F9" i="2" l="1"/>
  <c r="F10" i="2"/>
  <c r="C9" i="12" l="1"/>
  <c r="C11" i="12" s="1"/>
  <c r="C31" i="8" s="1"/>
  <c r="E31" i="8" s="1"/>
  <c r="F8" i="2" l="1"/>
  <c r="F8" i="7"/>
  <c r="F16" i="7" s="1"/>
  <c r="F11" i="2" l="1"/>
  <c r="C9" i="10" s="1"/>
  <c r="C15" i="11" l="1"/>
  <c r="C28" i="8" s="1"/>
  <c r="C14" i="4"/>
  <c r="C26" i="8" s="1"/>
  <c r="C26" i="3"/>
  <c r="C24" i="8" s="1"/>
  <c r="F18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<sst xmlns="http://schemas.openxmlformats.org/spreadsheetml/2006/main" count="370" uniqueCount="195">
  <si>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</si>
  <si>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</si>
  <si>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</si>
  <si>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</si>
  <si>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</si>
  <si>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</si>
  <si>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</si>
  <si>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</si>
  <si>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</si>
  <si>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</si>
  <si>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</si>
  <si>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</si>
  <si>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</si>
  <si>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</si>
  <si>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</si>
  <si>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</si>
  <si>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</si>
  <si>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</si>
  <si>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</si>
  <si>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</si>
  <si>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</si>
  <si>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</si>
  <si>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</si>
  <si>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</si>
  <si>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</si>
  <si>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</si>
  <si>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</si>
  <si>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</si>
  <si>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</si>
  <si>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</si>
  <si>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</si>
  <si>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</si>
  <si>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</si>
  <si>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</si>
  <si>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</si>
  <si>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</si>
  <si>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</si>
  <si>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</si>
  <si>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</si>
  <si>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</si>
  <si>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</si>
  <si>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</si>
  <si>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</si>
  <si>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</si>
  <si>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</si>
  <si>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</si>
  <si>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</si>
  <si>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</si>
  <si>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</si>
  <si>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</si>
  <si>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</si>
  <si>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</si>
  <si>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</si>
  <si>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</si>
  <si>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</si>
  <si>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</si>
  <si>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</si>
  <si>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</si>
  <si>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</si>
  <si>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</si>
  <si>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</si>
  <si>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</si>
  <si>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</si>
  <si>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</si>
  <si>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</si>
  <si>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</si>
  <si>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</si>
  <si>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</si>
  <si>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</si>
  <si>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</si>
  <si>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</si>
  <si>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</si>
  <si>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</si>
  <si>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</si>
  <si>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</si>
  <si>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</si>
  <si>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</si>
  <si>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</si>
  <si>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</si>
  <si>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</si>
  <si>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</si>
  <si>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</si>
  <si>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</si>
  <si>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</si>
  <si>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</si>
  <si>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</si>
  <si>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</si>
  <si>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</si>
  <si>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</si>
  <si>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</si>
  <si>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</si>
  <si>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</si>
  <si>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</si>
  <si>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</si>
  <si>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</si>
  <si>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</si>
  <si>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</si>
  <si>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</si>
  <si>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</si>
  <si>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</si>
  <si>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</si>
  <si>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</si>
  <si>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</si>
  <si>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</si>
  <si>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</si>
  <si>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</si>
  <si>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</si>
  <si>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</si>
  <si>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</si>
  <si>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</si>
  <si>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</si>
  <si>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</si>
  <si>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</si>
  <si>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</si>
  <si>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</si>
  <si>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</si>
  <si>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</si>
  <si>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</si>
  <si>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</si>
  <si>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</si>
  <si>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</si>
  <si>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</si>
  <si>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</si>
  <si>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</si>
  <si>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</si>
  <si>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</si>
  <si>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</si>
  <si>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</si>
  <si>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</si>
  <si>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</si>
  <si>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</si>
  <si>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</si>
  <si>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</si>
  <si>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</si>
  <si>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</si>
  <si>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</si>
  <si>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</si>
  <si>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</si>
  <si>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</si>
  <si>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</si>
  <si>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</si>
  <si>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</si>
  <si>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</si>
  <si>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</si>
  <si>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</si>
  <si>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</si>
  <si>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</si>
  <si>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</si>
  <si>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</si>
  <si>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</si>
  <si>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</si>
  <si>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</si>
  <si>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</si>
  <si>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</si>
  <si>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</si>
  <si>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</si>
  <si>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</si>
  <si>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</si>
  <si>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</si>
  <si>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</si>
  <si>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</si>
  <si>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</si>
  <si>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</si>
  <si>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</si>
  <si>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</si>
  <si>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</si>
  <si>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</si>
  <si>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</si>
  <si>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</si>
  <si>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</si>
  <si>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</si>
  <si>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</si>
  <si>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</si>
  <si>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</si>
  <si>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</si>
  <si>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</si>
  <si>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</si>
  <si>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</si>
  <si>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</si>
  <si>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</si>
  <si>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</si>
  <si>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</si>
  <si>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</si>
  <si>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SRO-anlæg, vandværk</t>
  </si>
  <si>
    <t>2014</t>
  </si>
  <si>
    <t>10</t>
  </si>
  <si>
    <t>Køretøjer, små lastvogne (&lt; 3.500 kg.)</t>
  </si>
  <si>
    <t>5</t>
  </si>
  <si>
    <t>Beholderanlæg - vandtårn</t>
  </si>
  <si>
    <t>Ejendomsskatter</t>
  </si>
  <si>
    <t>SRO anlæg</t>
  </si>
  <si>
    <t>Afregningsmålere, elektroniske ≤ Ø 110mm (Qn 10)</t>
  </si>
  <si>
    <t>Ledningsnet ≤ Ø50 mm</t>
  </si>
  <si>
    <t>Faxe Vandværk Smba</t>
  </si>
  <si>
    <t>V048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</si>
</sst>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3" fillId="56" borderId="0" xfId="0" applyNumberFormat="1" applyFont="1" applyFill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2" t="s">
        <v>58</v>
      </c>
      <c r="E8" s="252"/>
      <c r="F8" s="252"/>
      <c r="G8" s="123"/>
      <c r="H8" s="123"/>
      <c r="I8" s="123"/>
    </row>
    <row r="9" spans="1:9" x14ac:dyDescent="0.25">
      <c r="A9" s="121"/>
      <c r="B9" s="121"/>
      <c r="C9" s="121"/>
      <c r="D9" s="257" t="s">
        <v>106</v>
      </c>
      <c r="E9" s="257"/>
      <c r="F9" s="25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3" t="s">
        <v>59</v>
      </c>
      <c r="E13" s="253"/>
      <c r="F13" s="25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4" t="s">
        <v>60</v>
      </c>
      <c r="E16" s="255"/>
      <c r="F16" s="25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9" t="s">
        <v>44</v>
      </c>
      <c r="E19" s="250"/>
      <c r="F19" s="251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9" t="s">
        <v>61</v>
      </c>
      <c r="E20" s="250"/>
      <c r="F20" s="251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9" t="s">
        <v>87</v>
      </c>
      <c r="E21" s="250"/>
      <c r="F21" s="251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9" t="s">
        <v>62</v>
      </c>
      <c r="E22" s="250"/>
      <c r="F22" s="251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6" t="s">
        <v>42</v>
      </c>
      <c r="E23" s="247"/>
      <c r="F23" s="248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3" t="s">
        <v>63</v>
      </c>
      <c r="E24" s="244"/>
      <c r="F24" s="245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0" t="s">
        <v>43</v>
      </c>
      <c r="E25" s="241"/>
      <c r="F25" s="242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7" t="s">
        <v>64</v>
      </c>
      <c r="E26" s="238"/>
      <c r="F26" s="239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8" t="s">
        <v>138</v>
      </c>
      <c r="E27" s="229"/>
      <c r="F27" s="23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4" t="s">
        <v>139</v>
      </c>
      <c r="E28" s="235"/>
      <c r="F28" s="236"/>
      <c r="G28" s="126"/>
      <c r="H28" s="121"/>
      <c r="I28" s="121"/>
    </row>
    <row r="29" spans="1:9" x14ac:dyDescent="0.25">
      <c r="A29" s="121"/>
      <c r="B29" s="121"/>
      <c r="C29" s="121"/>
      <c r="D29" s="227"/>
      <c r="E29" s="227"/>
      <c r="F29" s="227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Faxe Vandværk Smba</v>
      </c>
      <c r="B1" s="56"/>
      <c r="C1" s="56"/>
      <c r="D1" s="56"/>
      <c r="E1" s="56"/>
    </row>
    <row r="2" spans="1:5" x14ac:dyDescent="0.25">
      <c r="A2" s="220" t="str">
        <f>'1. Forside'!A2</f>
        <v>V048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119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Faxe Vandværk Smba</v>
      </c>
      <c r="B1" s="26"/>
      <c r="C1" s="26"/>
      <c r="D1" s="26"/>
      <c r="E1" s="26"/>
    </row>
    <row r="2" spans="1:5" x14ac:dyDescent="0.25">
      <c r="A2" s="221" t="str">
        <f>'1. Forside'!A2</f>
        <v>V048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179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-80501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-50000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-30501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Faxe Vandværk Smba</v>
      </c>
      <c r="B1" s="26"/>
      <c r="C1" s="26"/>
      <c r="D1" s="26"/>
      <c r="E1" s="26"/>
    </row>
    <row r="2" spans="1:5" x14ac:dyDescent="0.25">
      <c r="A2" s="221" t="str">
        <f>'1. Forside'!A2</f>
        <v>V048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180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-6152797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-3074813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-3077984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-615596.80000000005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Vandværk Smba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181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4202270.9740560455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1088420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141424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-11293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100000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1318551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25524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25524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-1299518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-1299518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44557</v>
      </c>
      <c r="D27" s="79" t="s">
        <v>0</v>
      </c>
      <c r="E27" s="10">
        <f>IF(C27&lt;0,0,-C27)</f>
        <v>-44557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4794853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4794853</v>
      </c>
      <c r="D36" s="79" t="s">
        <v>0</v>
      </c>
      <c r="E36" s="10">
        <f>-C36</f>
        <v>-4794853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-637139.02594395448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Faxe Vandværk Smba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V048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182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Vandværk Smba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2067666.3021494434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-7857.1319481678847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-103383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1956426.1702012755</v>
      </c>
      <c r="D13" s="79" t="s">
        <v>0</v>
      </c>
      <c r="E13" s="6">
        <f>C13</f>
        <v>1956426.1702012755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1047245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346224.02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141605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41333.333333333328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1576407.3533333333</v>
      </c>
      <c r="D19" s="79" t="s">
        <v>0</v>
      </c>
      <c r="E19" s="8">
        <f>C19</f>
        <v>1576407.3533333333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43200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1763100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84084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-30501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1834883</v>
      </c>
      <c r="D29" s="79" t="s">
        <v>0</v>
      </c>
      <c r="E29" s="6">
        <f>C29</f>
        <v>1834883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-615596.80000000005</v>
      </c>
      <c r="D31" s="79" t="s">
        <v>0</v>
      </c>
      <c r="E31" s="10">
        <f>C31</f>
        <v>-615596.80000000005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-637139.02594395448</v>
      </c>
      <c r="D33" s="79" t="s">
        <v>0</v>
      </c>
      <c r="E33" s="12">
        <f>C33</f>
        <v>-637139.02594395448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4114980.6975906547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266129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15.4623535863835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8.837370965173486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Faxe Vandværk Smba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125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2067666.3021494434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2067666.3021494434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2067666.3021494434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-7857.1319481678847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Faxe Vandværk Smba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124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930449.83596724947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2059809.1702012755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2067666.3021494434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833683.05302665557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103383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Faxe Vandværk Smba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43556600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1047245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1047245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Faxe Vandværk Smba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127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67634</v>
      </c>
      <c r="F8" s="34">
        <f t="shared" ref="F8:F10" si="0">E8/D8</f>
        <v>6763.4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188507</v>
      </c>
      <c r="F9" s="34">
        <f t="shared" si="0"/>
        <v>37701.4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185</v>
      </c>
      <c r="E10" s="32">
        <v>1043377</v>
      </c>
      <c r="F10" s="34">
        <f t="shared" si="0"/>
        <v>104337.7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148802.5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197421.52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346224.02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Faxe Vandværk Smba</v>
      </c>
      <c r="B1" s="162"/>
      <c r="C1" s="162"/>
      <c r="D1" s="162"/>
      <c r="E1" s="162"/>
    </row>
    <row r="2" spans="1:5" x14ac:dyDescent="0.25">
      <c r="A2" s="1" t="str">
        <f>'1. Forside'!A2</f>
        <v>V048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122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34667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121333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148802.5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141605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Faxe Vandværk Smba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121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10</v>
      </c>
      <c r="E8" s="32">
        <v>100000</v>
      </c>
      <c r="F8" s="45">
        <f>E8/D8</f>
        <v>10000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10</v>
      </c>
      <c r="E9" s="32">
        <v>100000</v>
      </c>
      <c r="F9" s="45">
        <f t="shared" ref="F9:F15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150000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75</v>
      </c>
      <c r="E11" s="32">
        <v>200000</v>
      </c>
      <c r="F11" s="45">
        <f t="shared" si="0"/>
        <v>2666.6666666666665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>
        <v>2016</v>
      </c>
      <c r="D12" s="31">
        <v>10</v>
      </c>
      <c r="E12" s="32">
        <v>100000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>
        <v>2016</v>
      </c>
      <c r="D13" s="31">
        <v>75</v>
      </c>
      <c r="E13" s="32">
        <v>200000</v>
      </c>
      <c r="F13" s="45">
        <f t="shared" si="0"/>
        <v>2666.6666666666665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>
        <v>2016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>
        <v>2016</v>
      </c>
      <c r="D15" s="31">
        <v>75</v>
      </c>
      <c r="E15" s="32">
        <v>100000</v>
      </c>
      <c r="F15" s="45">
        <f t="shared" si="0"/>
        <v>1333.3333333333333</v>
      </c>
      <c r="G15" s="35" t="s">
        <v>0</v>
      </c>
      <c r="H15" s="26"/>
    </row>
    <row r="16" spans="1:8" s="148" customFormat="1" x14ac:dyDescent="0.25">
      <c r="A16" s="26"/>
      <c r="B16" s="109" t="s">
        <v>72</v>
      </c>
      <c r="C16" s="165"/>
      <c r="D16" s="166"/>
      <c r="E16" s="167"/>
      <c r="F16" s="46">
        <f>SUMIF(C8:C15,"2015",F8:F15)</f>
        <v>24666.666666666668</v>
      </c>
      <c r="G16" s="47" t="s">
        <v>0</v>
      </c>
      <c r="H16" s="26"/>
    </row>
    <row r="17" spans="1:8" s="148" customFormat="1" x14ac:dyDescent="0.25">
      <c r="A17" s="26"/>
      <c r="B17" s="107" t="s">
        <v>131</v>
      </c>
      <c r="C17" s="168"/>
      <c r="D17" s="169"/>
      <c r="E17" s="170"/>
      <c r="F17" s="46">
        <f>SUMIF(C8:C15,"2016",F8:F15)</f>
        <v>16666.666666666664</v>
      </c>
      <c r="G17" s="47" t="s">
        <v>0</v>
      </c>
      <c r="H17" s="26"/>
    </row>
    <row r="18" spans="1:8" s="148" customFormat="1" x14ac:dyDescent="0.25">
      <c r="A18" s="26"/>
      <c r="B18" s="50" t="s">
        <v>36</v>
      </c>
      <c r="C18" s="171"/>
      <c r="D18" s="172"/>
      <c r="E18" s="172"/>
      <c r="F18" s="48">
        <f>F16+F17</f>
        <v>41333.333333333328</v>
      </c>
      <c r="G18" s="49" t="s">
        <v>0</v>
      </c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173"/>
      <c r="G21" s="173"/>
      <c r="H21" s="26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t="12" hidden="1" customHeight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Faxe Vandværk Smba</v>
      </c>
      <c r="B1" s="56"/>
      <c r="C1" s="56"/>
      <c r="D1" s="176"/>
      <c r="E1" s="56"/>
    </row>
    <row r="2" spans="1:5" x14ac:dyDescent="0.25">
      <c r="A2" s="220" t="str">
        <f>'1. Forside'!A2</f>
        <v>V048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120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9200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43200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1763100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1763100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2" t="s">
        <v>141</v>
      </c>
      <c r="C17" s="263"/>
      <c r="D17" s="264"/>
      <c r="E17" s="56"/>
    </row>
    <row r="18" spans="1:5" x14ac:dyDescent="0.25">
      <c r="A18" s="56"/>
      <c r="B18" s="53" t="s">
        <v>70</v>
      </c>
      <c r="C18" s="51">
        <v>15000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5" t="s">
        <v>142</v>
      </c>
      <c r="C23" s="266"/>
      <c r="D23" s="267"/>
      <c r="E23" s="56"/>
    </row>
    <row r="24" spans="1:5" x14ac:dyDescent="0.25">
      <c r="A24" s="56"/>
      <c r="B24" s="108" t="s">
        <v>143</v>
      </c>
      <c r="C24" s="19">
        <v>1764584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1680500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84084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2015-08-24T19:30:08Z</dcterms:modified>
</cp:coreProperties>
</file>