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externalReferences>
    <externalReference r:id="rId15"/>
  </externalReferences>
  <calcPr calcId="145621"/>
</workbook>
</file>

<file path=xl/calcChain.xml><?xml version="1.0" encoding="utf-8"?>
<calcChain xmlns="http://schemas.openxmlformats.org/spreadsheetml/2006/main">
  <c r="C8" i="12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8" i="7"/>
  <c r="C20" i="3" l="1"/>
  <c r="F9" i="2" l="1"/>
  <c r="F10" i="2"/>
  <c r="F11" i="2"/>
  <c r="F12" i="2"/>
  <c r="E31" i="19" l="1"/>
  <c r="C36" i="19" l="1"/>
  <c r="E36" i="19" s="1"/>
  <c r="F24" i="7" l="1"/>
  <c r="F23" i="7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3"/>
  <c r="C22" i="8" s="1"/>
  <c r="C9" i="9"/>
  <c r="C15" i="8" s="1"/>
  <c r="E29" i="19"/>
  <c r="C12" i="8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3" i="2" l="1"/>
  <c r="F14" i="2"/>
  <c r="C9" i="12" l="1"/>
  <c r="C11" i="12" s="1"/>
  <c r="C31" i="8" s="1"/>
  <c r="E31" i="8" s="1"/>
  <c r="F8" i="2" l="1"/>
  <c r="F15" i="2" l="1"/>
  <c r="C9" i="10" s="1"/>
  <c r="C15" i="11" l="1"/>
  <c r="C28" i="8" s="1"/>
  <c r="C14" i="4"/>
  <c r="C26" i="8" s="1"/>
  <c r="C26" i="3"/>
  <c r="C24" i="8" s="1"/>
  <c r="F25" i="7"/>
  <c r="C18" i="8" s="1"/>
  <c r="C23" i="8"/>
  <c r="C9" i="3"/>
  <c r="C21" i="8" s="1"/>
  <c r="C8" i="4"/>
  <c r="C25" i="8" s="1"/>
  <c r="C10" i="10"/>
  <c r="C17" i="8" s="1"/>
  <c r="F17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<sst xmlns="http://schemas.openxmlformats.org/spreadsheetml/2006/main" count="431" uniqueCount="211">
  <si>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</si>
  <si>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</si>
  <si>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</si>
  <si>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</si>
  <si>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</si>
  <si>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</si>
  <si>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</si>
  <si>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</si>
  <si>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</si>
  <si>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</si>
  <si>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</si>
  <si>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</si>
  <si>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</si>
  <si>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</si>
  <si>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</si>
  <si>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</si>
  <si>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</si>
  <si>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</si>
  <si>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</si>
  <si>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</si>
  <si>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</si>
  <si>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</si>
  <si>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</si>
  <si>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</si>
  <si>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</si>
  <si>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</si>
  <si>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</si>
  <si>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</si>
  <si>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</si>
  <si>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</si>
  <si>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</si>
  <si>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</si>
  <si>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</si>
  <si>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</si>
  <si>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</si>
  <si>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</si>
  <si>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</si>
  <si>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</si>
  <si>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</si>
  <si>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</si>
  <si>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</si>
  <si>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</si>
  <si>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</si>
  <si>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</si>
  <si>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</si>
  <si>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</si>
  <si>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</si>
  <si>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</si>
  <si>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</si>
  <si>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</si>
  <si>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</si>
  <si>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</si>
  <si>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</si>
  <si>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</si>
  <si>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</si>
  <si>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</si>
  <si>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</si>
  <si>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</si>
  <si>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</si>
  <si>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</si>
  <si>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</si>
  <si>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</si>
  <si>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</si>
  <si>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</si>
  <si>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</si>
  <si>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</si>
  <si>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</si>
  <si>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</si>
  <si>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</si>
  <si>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</si>
  <si>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</si>
  <si>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</si>
  <si>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</si>
  <si>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</si>
  <si>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</si>
  <si>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</si>
  <si>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</si>
  <si>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</si>
  <si>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</si>
  <si>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</si>
  <si>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</si>
  <si>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</si>
  <si>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</si>
  <si>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</si>
  <si>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</si>
  <si>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</si>
  <si>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</si>
  <si>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</si>
  <si>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</si>
  <si>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</si>
  <si>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</si>
  <si>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</si>
  <si>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</si>
  <si>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</si>
  <si>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</si>
  <si>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</si>
  <si>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</si>
  <si>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</si>
  <si>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</si>
  <si>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</si>
  <si>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</si>
  <si>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</si>
  <si>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</si>
  <si>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</si>
  <si>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</si>
  <si>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</si>
  <si>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</si>
  <si>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</si>
  <si>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</si>
  <si>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</si>
  <si>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</si>
  <si>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</si>
  <si>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</si>
  <si>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</si>
  <si>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</si>
  <si>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</si>
  <si>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</si>
  <si>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</si>
  <si>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</si>
  <si>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</si>
  <si>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</si>
  <si>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</si>
  <si>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</si>
  <si>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</si>
  <si>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</si>
  <si>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</si>
  <si>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</si>
  <si>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</si>
  <si>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</si>
  <si>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</si>
  <si>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</si>
  <si>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</si>
  <si>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</si>
  <si>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</si>
  <si>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</si>
  <si>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</si>
  <si>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</si>
  <si>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</si>
  <si>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</si>
  <si>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</si>
  <si>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</si>
  <si>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</si>
  <si>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</si>
  <si>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</si>
  <si>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</si>
  <si>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</si>
  <si>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</si>
  <si>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</si>
  <si>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</si>
  <si>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</si>
  <si>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</si>
  <si>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</si>
  <si>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</si>
  <si>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</si>
  <si>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</si>
  <si>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</si>
  <si>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</si>
  <si>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</si>
  <si>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</si>
  <si>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</si>
  <si>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</si>
  <si>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</si>
  <si>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</si>
  <si>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</si>
  <si>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</si>
  <si>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</si>
  <si>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</si>
  <si>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</si>
  <si>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</si>
  <si>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</si>
  <si>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</si>
  <si>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</si>
  <si>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</si>
  <si>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</si>
  <si>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</si>
  <si>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</si>
  <si>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</si>
  <si>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</si>
  <si>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</si>
  <si>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</si>
  <si>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</si>
  <si>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</si>
  <si>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</si>
  <si>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Udpumpningsanlæg, rentvandspumper på vandværk</t>
  </si>
  <si>
    <t>25</t>
  </si>
  <si>
    <t>Stik på ledningsnet, Konstruktioner</t>
  </si>
  <si>
    <t>Ventiler på Ø 50mm &lt; Ledningsnet ≤ Ø110 mm</t>
  </si>
  <si>
    <t>Afregningsmålere, elektroniske ≤ Ø 110mm (Qn 10)</t>
  </si>
  <si>
    <t>10</t>
  </si>
  <si>
    <t>Køretøjer, entreprenørmaskiner</t>
  </si>
  <si>
    <t>5</t>
  </si>
  <si>
    <t>Selskabsskatter</t>
  </si>
  <si>
    <t>Vagtordning</t>
  </si>
  <si>
    <t>Sikring, mindre avanceret (hegne, porte), Mek./EL</t>
  </si>
  <si>
    <t>2015</t>
  </si>
  <si>
    <t>SRO-anlæg, vandværk</t>
  </si>
  <si>
    <t>Boring (inkl. etablering, forerør, filter og prøvepumpning)</t>
  </si>
  <si>
    <t>30</t>
  </si>
  <si>
    <t>Stik på ledningsnet, Mek./EL</t>
  </si>
  <si>
    <t>Vandkiosk</t>
  </si>
  <si>
    <t>2016</t>
  </si>
  <si>
    <t>SRO-brønd/kvarterbrønd/sektionsbrønd, Mek./EL</t>
  </si>
  <si>
    <t>15</t>
  </si>
  <si>
    <t>Beholderanlæg - højdebeholder</t>
  </si>
  <si>
    <t>50</t>
  </si>
  <si>
    <t>Rentvandsbeholder  insitu støbt</t>
  </si>
  <si>
    <t>Tillæg for afgift for ledningsført vand i 2016</t>
  </si>
  <si>
    <t>Afgift for ledningsført vand</t>
  </si>
  <si>
    <t>Fonden Djurs Vand</t>
  </si>
  <si>
    <t>V052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</si>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</sst>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1" fillId="0" borderId="0" xfId="0" applyFont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enter%20for%20Vand/Sagsbehandling/Prisloft/Drikkevand/Fonden%20Djurs%20Vand%20(V052)/PL2015/Bilag%20A%20-%20Fonden%20Djurs%20Vand%20efter%20fusi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Forside"/>
      <sheetName val="2. Samlet prisloft"/>
      <sheetName val="3. Driftsomkostninger"/>
      <sheetName val="4. Historiske investeringer"/>
      <sheetName val="5. Gennemførte investeringer"/>
      <sheetName val="6. Korrektion investeringer"/>
      <sheetName val="7. Planlagte investeringer"/>
      <sheetName val="8. 1-1 omkostninger"/>
      <sheetName val="9. Miljø- og servicemål"/>
      <sheetName val="10. Nettofinansielle poster"/>
      <sheetName val="11. Over- eller underdækning"/>
      <sheetName val="12. Kontrol med indtægtsram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8">
          <cell r="C8">
            <v>-1760166</v>
          </cell>
        </row>
        <row r="11">
          <cell r="C11">
            <v>-573844.83333333337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208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209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Fonden Djurs Vand</v>
      </c>
      <c r="B1" s="56"/>
      <c r="C1" s="56"/>
      <c r="D1" s="56"/>
      <c r="E1" s="56"/>
    </row>
    <row r="2" spans="1:5" x14ac:dyDescent="0.25">
      <c r="A2" s="219" t="str">
        <f>'1. Forside'!A2</f>
        <v>V052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26" t="s">
        <v>192</v>
      </c>
      <c r="C7" s="51">
        <v>240000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240000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324508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453000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-128492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Fonden Djurs Vand</v>
      </c>
      <c r="B1" s="26"/>
      <c r="C1" s="26"/>
      <c r="D1" s="26"/>
      <c r="E1" s="26"/>
    </row>
    <row r="2" spans="1:5" x14ac:dyDescent="0.25">
      <c r="A2" s="220" t="str">
        <f>'1. Forside'!A2</f>
        <v>V052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60000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60000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54240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-84700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138940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Fonden Djurs Vand</v>
      </c>
      <c r="B1" s="26"/>
      <c r="C1" s="26"/>
      <c r="D1" s="26"/>
      <c r="E1" s="26"/>
    </row>
    <row r="2" spans="1:5" x14ac:dyDescent="0.25">
      <c r="A2" s="220" t="str">
        <f>'1. Forside'!A2</f>
        <v>V052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-5203235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f>'[1]11. Over- eller underdækning'!$C$8+'[1]11. Over- eller underdækning'!$C$11</f>
        <v>-2334010.8333333335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-2869224.1666666665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-573844.83333333326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Fonden Djurs 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8587221.6150000002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3411369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77768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49658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267907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3806702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78669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78669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-150000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-1420076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-1372205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-26275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-2968556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916815</v>
      </c>
      <c r="D27" s="79" t="s">
        <v>0</v>
      </c>
      <c r="E27" s="10">
        <f>IF(C27&lt;0,0,-C27)</f>
        <v>-916815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6947351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6947351</v>
      </c>
      <c r="D36" s="79" t="s">
        <v>0</v>
      </c>
      <c r="E36" s="10">
        <f>-C36</f>
        <v>-6947351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723055.61500000022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Fonden Djurs Vand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V052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1" t="s">
        <v>0</v>
      </c>
      <c r="E7" s="222">
        <v>513355</v>
      </c>
      <c r="F7" s="221" t="s">
        <v>0</v>
      </c>
      <c r="G7" s="222">
        <v>314434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0</v>
      </c>
      <c r="F8" s="221" t="s">
        <v>0</v>
      </c>
      <c r="G8" s="223">
        <v>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5" t="s">
        <v>0</v>
      </c>
      <c r="E11" s="55">
        <f>C11+E7-E8-E9</f>
        <v>513355</v>
      </c>
      <c r="F11" s="225" t="s">
        <v>0</v>
      </c>
      <c r="G11" s="55">
        <f>E11+G7-G8-G9</f>
        <v>827789</v>
      </c>
      <c r="H11" s="225" t="s">
        <v>0</v>
      </c>
      <c r="I11" s="55">
        <f>G11+I7-I8-I9</f>
        <v>827789</v>
      </c>
      <c r="J11" s="225" t="s">
        <v>0</v>
      </c>
      <c r="K11" s="55">
        <f>K7-K8-K9+K10+I11</f>
        <v>827789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Fonden Djurs 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3170303.0511880005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-12047.151594514402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-158515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2999740.899593486</v>
      </c>
      <c r="D13" s="79" t="s">
        <v>0</v>
      </c>
      <c r="E13" s="6">
        <f>C13</f>
        <v>2999740.899593486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2988276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210</v>
      </c>
      <c r="C16" s="14">
        <f>'6. Gennemførte investeringer'!F17</f>
        <v>356211.29666666669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79048.053333333344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investeringer'!F25</f>
        <v>130666.66666666667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3554202.0166666666</v>
      </c>
      <c r="D19" s="79" t="s">
        <v>0</v>
      </c>
      <c r="E19" s="8">
        <f>C19</f>
        <v>3554202.0166666666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101000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2187500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71500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881644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240000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-128492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60000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138940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3552092</v>
      </c>
      <c r="D29" s="79" t="s">
        <v>0</v>
      </c>
      <c r="E29" s="6">
        <f>C29</f>
        <v>3552092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-573844.83333333326</v>
      </c>
      <c r="D31" s="79" t="s">
        <v>0</v>
      </c>
      <c r="E31" s="10">
        <f>C31</f>
        <v>-573844.83333333326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723055.61500000022</v>
      </c>
      <c r="D33" s="79" t="s">
        <v>0</v>
      </c>
      <c r="E33" s="12">
        <f>C33</f>
        <v>723055.61500000022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10255245.697926819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356864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28.737125902099454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22.607339765083672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Fonden Djurs Vand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V052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3170303.0511880005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3170303.0511880005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3170303.0511880005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-12047.151594514402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Fonden Djurs 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1663140.980653225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3158255.899593486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3170303.0511880005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1021471.6430927737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158515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Fonden Djurs 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106754466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2988276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2988276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0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Fonden Djurs Vand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408044</v>
      </c>
      <c r="F8" s="34">
        <f t="shared" ref="F8:F14" si="0">E8/D8</f>
        <v>5440.586666666667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187383</v>
      </c>
      <c r="F9" s="34">
        <f t="shared" ref="F9:F12" si="1">E9/D9</f>
        <v>7495.32</v>
      </c>
      <c r="G9" s="35" t="s">
        <v>0</v>
      </c>
      <c r="H9" s="26"/>
    </row>
    <row r="10" spans="1:8" s="148" customFormat="1" x14ac:dyDescent="0.25">
      <c r="A10" s="26"/>
      <c r="B10" s="29" t="s">
        <v>180</v>
      </c>
      <c r="C10" s="30" t="s">
        <v>181</v>
      </c>
      <c r="D10" s="31" t="s">
        <v>182</v>
      </c>
      <c r="E10" s="32">
        <v>1019352</v>
      </c>
      <c r="F10" s="34">
        <f t="shared" si="1"/>
        <v>13591.36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181</v>
      </c>
      <c r="D11" s="31" t="s">
        <v>182</v>
      </c>
      <c r="E11" s="32">
        <v>75336</v>
      </c>
      <c r="F11" s="34">
        <f t="shared" si="1"/>
        <v>1004.48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181</v>
      </c>
      <c r="D12" s="31" t="s">
        <v>182</v>
      </c>
      <c r="E12" s="32">
        <v>88011</v>
      </c>
      <c r="F12" s="34">
        <f t="shared" si="1"/>
        <v>1173.48</v>
      </c>
      <c r="G12" s="35" t="s">
        <v>0</v>
      </c>
      <c r="H12" s="26"/>
    </row>
    <row r="13" spans="1:8" s="148" customFormat="1" x14ac:dyDescent="0.25">
      <c r="A13" s="26"/>
      <c r="B13" s="29" t="s">
        <v>187</v>
      </c>
      <c r="C13" s="30" t="s">
        <v>181</v>
      </c>
      <c r="D13" s="31" t="s">
        <v>188</v>
      </c>
      <c r="E13" s="32">
        <v>954604</v>
      </c>
      <c r="F13" s="34">
        <f t="shared" si="0"/>
        <v>95460.4</v>
      </c>
      <c r="G13" s="35" t="s">
        <v>0</v>
      </c>
      <c r="H13" s="26"/>
    </row>
    <row r="14" spans="1:8" s="148" customFormat="1" x14ac:dyDescent="0.25">
      <c r="A14" s="26"/>
      <c r="B14" s="29" t="s">
        <v>189</v>
      </c>
      <c r="C14" s="30" t="s">
        <v>181</v>
      </c>
      <c r="D14" s="31" t="s">
        <v>190</v>
      </c>
      <c r="E14" s="32">
        <v>50127</v>
      </c>
      <c r="F14" s="34">
        <f t="shared" si="0"/>
        <v>10025.4</v>
      </c>
      <c r="G14" s="35" t="s">
        <v>0</v>
      </c>
      <c r="H14" s="26"/>
    </row>
    <row r="15" spans="1:8" s="148" customFormat="1" x14ac:dyDescent="0.25">
      <c r="A15" s="26"/>
      <c r="B15" s="23" t="s">
        <v>71</v>
      </c>
      <c r="C15" s="158"/>
      <c r="D15" s="158"/>
      <c r="E15" s="158"/>
      <c r="F15" s="36">
        <f>SUM(F8:F14)</f>
        <v>134191.02666666667</v>
      </c>
      <c r="G15" s="37" t="s">
        <v>0</v>
      </c>
      <c r="H15" s="26"/>
    </row>
    <row r="16" spans="1:8" s="148" customFormat="1" x14ac:dyDescent="0.25">
      <c r="A16" s="26"/>
      <c r="B16" s="107" t="s">
        <v>132</v>
      </c>
      <c r="C16" s="159"/>
      <c r="D16" s="159"/>
      <c r="E16" s="159"/>
      <c r="F16" s="66">
        <v>222020.27000000002</v>
      </c>
      <c r="G16" s="37" t="s">
        <v>0</v>
      </c>
      <c r="H16" s="26"/>
    </row>
    <row r="17" spans="1:8" s="148" customFormat="1" x14ac:dyDescent="0.25">
      <c r="A17" s="26"/>
      <c r="B17" s="39" t="s">
        <v>68</v>
      </c>
      <c r="C17" s="160"/>
      <c r="D17" s="160"/>
      <c r="E17" s="161"/>
      <c r="F17" s="38">
        <f>F15+F16</f>
        <v>356211.29666666669</v>
      </c>
      <c r="G17" s="38" t="s">
        <v>0</v>
      </c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hidden="1" x14ac:dyDescent="0.25"/>
    <row r="22" spans="1:8" s="148" customFormat="1" hidden="1" x14ac:dyDescent="0.25"/>
    <row r="23" spans="1:8" s="148" customFormat="1" hidden="1" x14ac:dyDescent="0.25"/>
    <row r="24" spans="1:8" s="148" customFormat="1" ht="14.45" hidden="1" customHeight="1" x14ac:dyDescent="0.25"/>
    <row r="25" spans="1:8" s="148" customFormat="1" ht="14.4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Fonden Djurs Vand</v>
      </c>
      <c r="B1" s="162"/>
      <c r="C1" s="162"/>
      <c r="D1" s="162"/>
      <c r="E1" s="162"/>
    </row>
    <row r="2" spans="1:5" x14ac:dyDescent="0.25">
      <c r="A2" s="1" t="str">
        <f>'1. Forside'!A2</f>
        <v>V052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101334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88000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investeringer'!F15</f>
        <v>134191.02666666667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79048.053333333344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Fonden Djurs Vand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193</v>
      </c>
      <c r="C8" s="30" t="s">
        <v>194</v>
      </c>
      <c r="D8" s="31" t="s">
        <v>184</v>
      </c>
      <c r="E8" s="32">
        <v>15000</v>
      </c>
      <c r="F8" s="45">
        <f>E8/D8</f>
        <v>600</v>
      </c>
      <c r="G8" s="35" t="s">
        <v>0</v>
      </c>
      <c r="H8" s="26"/>
    </row>
    <row r="9" spans="1:8" s="148" customFormat="1" x14ac:dyDescent="0.25">
      <c r="A9" s="26"/>
      <c r="B9" s="29" t="s">
        <v>195</v>
      </c>
      <c r="C9" s="30" t="s">
        <v>194</v>
      </c>
      <c r="D9" s="31" t="s">
        <v>188</v>
      </c>
      <c r="E9" s="32">
        <v>300000</v>
      </c>
      <c r="F9" s="45">
        <f t="shared" ref="F9:F22" si="0">E9/D9</f>
        <v>30000</v>
      </c>
      <c r="G9" s="35" t="s">
        <v>0</v>
      </c>
      <c r="H9" s="26"/>
    </row>
    <row r="10" spans="1:8" s="148" customFormat="1" x14ac:dyDescent="0.25">
      <c r="A10" s="26"/>
      <c r="B10" s="29" t="s">
        <v>180</v>
      </c>
      <c r="C10" s="30" t="s">
        <v>194</v>
      </c>
      <c r="D10" s="31" t="s">
        <v>182</v>
      </c>
      <c r="E10" s="32">
        <v>400000</v>
      </c>
      <c r="F10" s="45">
        <f t="shared" si="0"/>
        <v>5333.333333333333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194</v>
      </c>
      <c r="D11" s="31" t="s">
        <v>188</v>
      </c>
      <c r="E11" s="32">
        <v>200000</v>
      </c>
      <c r="F11" s="45">
        <f t="shared" si="0"/>
        <v>20000</v>
      </c>
      <c r="G11" s="35" t="s">
        <v>0</v>
      </c>
      <c r="H11" s="26"/>
    </row>
    <row r="12" spans="1:8" s="148" customFormat="1" x14ac:dyDescent="0.25">
      <c r="A12" s="26"/>
      <c r="B12" s="29" t="s">
        <v>199</v>
      </c>
      <c r="C12" s="30" t="s">
        <v>194</v>
      </c>
      <c r="D12" s="31" t="s">
        <v>188</v>
      </c>
      <c r="E12" s="32">
        <v>100000</v>
      </c>
      <c r="F12" s="45">
        <f t="shared" si="0"/>
        <v>10000</v>
      </c>
      <c r="G12" s="35" t="s">
        <v>0</v>
      </c>
      <c r="H12" s="26"/>
    </row>
    <row r="13" spans="1:8" s="148" customFormat="1" x14ac:dyDescent="0.25">
      <c r="A13" s="26"/>
      <c r="B13" s="29" t="s">
        <v>180</v>
      </c>
      <c r="C13" s="30" t="s">
        <v>194</v>
      </c>
      <c r="D13" s="31" t="s">
        <v>182</v>
      </c>
      <c r="E13" s="32">
        <v>480000</v>
      </c>
      <c r="F13" s="45">
        <f t="shared" si="0"/>
        <v>6400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 t="s">
        <v>194</v>
      </c>
      <c r="D14" s="31" t="s">
        <v>197</v>
      </c>
      <c r="E14" s="32">
        <v>205000</v>
      </c>
      <c r="F14" s="45">
        <f t="shared" si="0"/>
        <v>6833.333333333333</v>
      </c>
      <c r="G14" s="35" t="s">
        <v>0</v>
      </c>
      <c r="H14" s="26"/>
    </row>
    <row r="15" spans="1:8" s="148" customFormat="1" x14ac:dyDescent="0.25">
      <c r="A15" s="26"/>
      <c r="B15" s="29" t="s">
        <v>198</v>
      </c>
      <c r="C15" s="30" t="s">
        <v>194</v>
      </c>
      <c r="D15" s="31" t="s">
        <v>182</v>
      </c>
      <c r="E15" s="32">
        <v>50000</v>
      </c>
      <c r="F15" s="45">
        <f t="shared" si="0"/>
        <v>666.66666666666663</v>
      </c>
      <c r="G15" s="35" t="s">
        <v>0</v>
      </c>
      <c r="H15" s="26"/>
    </row>
    <row r="16" spans="1:8" s="148" customFormat="1" x14ac:dyDescent="0.25">
      <c r="A16" s="26"/>
      <c r="B16" s="29" t="s">
        <v>196</v>
      </c>
      <c r="C16" s="30" t="s">
        <v>200</v>
      </c>
      <c r="D16" s="31" t="s">
        <v>197</v>
      </c>
      <c r="E16" s="32">
        <v>150000</v>
      </c>
      <c r="F16" s="45">
        <f t="shared" si="0"/>
        <v>5000</v>
      </c>
      <c r="G16" s="35" t="s">
        <v>0</v>
      </c>
      <c r="H16" s="26"/>
    </row>
    <row r="17" spans="1:8" s="148" customFormat="1" x14ac:dyDescent="0.25">
      <c r="A17" s="26"/>
      <c r="B17" s="29" t="s">
        <v>201</v>
      </c>
      <c r="C17" s="30" t="s">
        <v>200</v>
      </c>
      <c r="D17" s="31" t="s">
        <v>202</v>
      </c>
      <c r="E17" s="32">
        <v>50000</v>
      </c>
      <c r="F17" s="45">
        <f t="shared" si="0"/>
        <v>3333.3333333333335</v>
      </c>
      <c r="G17" s="35" t="s">
        <v>0</v>
      </c>
      <c r="H17" s="26"/>
    </row>
    <row r="18" spans="1:8" s="148" customFormat="1" x14ac:dyDescent="0.25">
      <c r="A18" s="26"/>
      <c r="B18" s="29" t="s">
        <v>180</v>
      </c>
      <c r="C18" s="30" t="s">
        <v>200</v>
      </c>
      <c r="D18" s="31" t="s">
        <v>182</v>
      </c>
      <c r="E18" s="32">
        <v>800000</v>
      </c>
      <c r="F18" s="45">
        <f t="shared" si="0"/>
        <v>10666.666666666666</v>
      </c>
      <c r="G18" s="35" t="s">
        <v>0</v>
      </c>
      <c r="H18" s="26"/>
    </row>
    <row r="19" spans="1:8" s="148" customFormat="1" x14ac:dyDescent="0.25">
      <c r="A19" s="26"/>
      <c r="B19" s="29" t="s">
        <v>203</v>
      </c>
      <c r="C19" s="30" t="s">
        <v>200</v>
      </c>
      <c r="D19" s="31" t="s">
        <v>204</v>
      </c>
      <c r="E19" s="32">
        <v>750000</v>
      </c>
      <c r="F19" s="45">
        <f t="shared" si="0"/>
        <v>15000</v>
      </c>
      <c r="G19" s="35" t="s">
        <v>0</v>
      </c>
      <c r="H19" s="26"/>
    </row>
    <row r="20" spans="1:8" s="148" customFormat="1" x14ac:dyDescent="0.25">
      <c r="A20" s="26"/>
      <c r="B20" s="29" t="s">
        <v>205</v>
      </c>
      <c r="C20" s="30" t="s">
        <v>200</v>
      </c>
      <c r="D20" s="31" t="s">
        <v>204</v>
      </c>
      <c r="E20" s="32">
        <v>575000</v>
      </c>
      <c r="F20" s="45">
        <f t="shared" si="0"/>
        <v>11500</v>
      </c>
      <c r="G20" s="35" t="s">
        <v>0</v>
      </c>
      <c r="H20" s="26"/>
    </row>
    <row r="21" spans="1:8" s="148" customFormat="1" x14ac:dyDescent="0.25">
      <c r="A21" s="26"/>
      <c r="B21" s="29" t="s">
        <v>180</v>
      </c>
      <c r="C21" s="30" t="s">
        <v>200</v>
      </c>
      <c r="D21" s="31" t="s">
        <v>182</v>
      </c>
      <c r="E21" s="32">
        <v>350000</v>
      </c>
      <c r="F21" s="45">
        <f t="shared" si="0"/>
        <v>4666.666666666667</v>
      </c>
      <c r="G21" s="35" t="s">
        <v>0</v>
      </c>
      <c r="H21" s="26"/>
    </row>
    <row r="22" spans="1:8" s="148" customFormat="1" x14ac:dyDescent="0.25">
      <c r="A22" s="26"/>
      <c r="B22" s="29" t="s">
        <v>198</v>
      </c>
      <c r="C22" s="30" t="s">
        <v>200</v>
      </c>
      <c r="D22" s="31" t="s">
        <v>182</v>
      </c>
      <c r="E22" s="32">
        <v>50000</v>
      </c>
      <c r="F22" s="45">
        <f t="shared" si="0"/>
        <v>666.66666666666663</v>
      </c>
      <c r="G22" s="35" t="s">
        <v>0</v>
      </c>
      <c r="H22" s="26"/>
    </row>
    <row r="23" spans="1:8" s="148" customFormat="1" x14ac:dyDescent="0.25">
      <c r="A23" s="26"/>
      <c r="B23" s="109" t="s">
        <v>72</v>
      </c>
      <c r="C23" s="165"/>
      <c r="D23" s="166"/>
      <c r="E23" s="167"/>
      <c r="F23" s="46">
        <f>SUMIF(C8:C22,"2015",F8:F22)</f>
        <v>79833.333333333343</v>
      </c>
      <c r="G23" s="47" t="s">
        <v>0</v>
      </c>
      <c r="H23" s="26"/>
    </row>
    <row r="24" spans="1:8" s="148" customFormat="1" x14ac:dyDescent="0.25">
      <c r="A24" s="26"/>
      <c r="B24" s="107" t="s">
        <v>130</v>
      </c>
      <c r="C24" s="168"/>
      <c r="D24" s="169"/>
      <c r="E24" s="170"/>
      <c r="F24" s="46">
        <f>SUMIF(C8:C22,"2016",F8:F22)</f>
        <v>50833.333333333328</v>
      </c>
      <c r="G24" s="47" t="s">
        <v>0</v>
      </c>
      <c r="H24" s="26"/>
    </row>
    <row r="25" spans="1:8" s="148" customFormat="1" x14ac:dyDescent="0.25">
      <c r="A25" s="26"/>
      <c r="B25" s="50" t="s">
        <v>36</v>
      </c>
      <c r="C25" s="171"/>
      <c r="D25" s="172"/>
      <c r="E25" s="172"/>
      <c r="F25" s="48">
        <f>F23+F24</f>
        <v>130666.66666666667</v>
      </c>
      <c r="G25" s="49" t="s">
        <v>0</v>
      </c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164"/>
      <c r="D28" s="26"/>
      <c r="E28" s="26"/>
      <c r="F28" s="173"/>
      <c r="G28" s="173"/>
      <c r="H28" s="26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t="12" hidden="1" customHeight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Fonden Djurs Vand</v>
      </c>
      <c r="B1" s="56"/>
      <c r="C1" s="56"/>
      <c r="D1" s="176"/>
      <c r="E1" s="56"/>
    </row>
    <row r="2" spans="1:5" x14ac:dyDescent="0.25">
      <c r="A2" s="219" t="str">
        <f>'1. Forside'!A2</f>
        <v>V052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191</v>
      </c>
      <c r="C8" s="51">
        <v>68000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101000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206</v>
      </c>
      <c r="C12" s="178"/>
      <c r="D12" s="179"/>
      <c r="E12" s="56"/>
    </row>
    <row r="13" spans="1:5" x14ac:dyDescent="0.25">
      <c r="A13" s="56"/>
      <c r="B13" s="53" t="s">
        <v>207</v>
      </c>
      <c r="C13" s="180">
        <v>2187500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2187500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39000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32500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71500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3020704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2139060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881644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2015-10-01T11:14:15Z</dcterms:modified>
</cp:coreProperties>
</file>