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825" yWindow="390" windowWidth="12240" windowHeight="12465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9" l="1"/>
  <c r="G10" i="9" l="1"/>
  <c r="G30" i="13"/>
  <c r="F24" i="11" l="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3" i="12"/>
  <c r="E19" i="2" s="1"/>
  <c r="G17" i="12"/>
  <c r="E18" i="2" s="1"/>
  <c r="F11" i="11"/>
  <c r="F12" i="11"/>
  <c r="F13" i="11"/>
  <c r="F14" i="11"/>
  <c r="F25" i="11"/>
  <c r="F10" i="11"/>
  <c r="F26" i="11" s="1"/>
  <c r="G29" i="12" s="1"/>
  <c r="E15" i="2"/>
  <c r="G15" i="2" s="1"/>
  <c r="G12" i="9"/>
  <c r="G14" i="9" s="1"/>
  <c r="G9" i="9"/>
  <c r="G11" i="9" s="1"/>
  <c r="G12" i="7"/>
  <c r="E9" i="2" s="1"/>
  <c r="E10" i="2"/>
  <c r="E28" i="13" l="1"/>
  <c r="G28" i="13" s="1"/>
  <c r="G36" i="13" s="1"/>
  <c r="E23" i="2" s="1"/>
  <c r="G23" i="2" s="1"/>
  <c r="G9" i="8"/>
  <c r="G30" i="12"/>
  <c r="E20" i="2" s="1"/>
  <c r="E21" i="2" s="1"/>
  <c r="G21" i="2" s="1"/>
  <c r="G15" i="9"/>
  <c r="E12" i="2" s="1"/>
  <c r="G11" i="8" l="1"/>
  <c r="E11" i="2" s="1"/>
  <c r="E13" i="2" s="1"/>
  <c r="G13" i="2" s="1"/>
  <c r="G24" i="2" s="1"/>
</calcChain>
</file>

<file path=xl/sharedStrings.xml><?xml version="1.0" encoding="utf-8"?>
<sst xmlns="http://schemas.openxmlformats.org/spreadsheetml/2006/main" count="231" uniqueCount="125">
  <si>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</si>
  <si>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</si>
  <si>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</si>
  <si>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</si>
  <si>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</si>
  <si>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</si>
  <si>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</si>
  <si>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</si>
  <si>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</si>
  <si>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</si>
  <si>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</si>
  <si>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</si>
  <si>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</si>
  <si>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</si>
  <si>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</si>
  <si>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</si>
  <si>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</si>
  <si>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</si>
  <si>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</si>
  <si>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</si>
  <si>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</si>
  <si>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</si>
  <si>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</si>
  <si>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</si>
  <si>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</si>
  <si>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</si>
  <si>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</si>
  <si>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</si>
  <si>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</si>
  <si>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</si>
  <si>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</si>
  <si>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</si>
  <si>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</si>
  <si>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</si>
  <si>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</si>
  <si>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</si>
  <si>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</si>
  <si>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</si>
  <si>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</si>
  <si>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</si>
  <si>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</si>
  <si>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</si>
  <si>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</si>
  <si>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</si>
  <si>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</si>
  <si>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</si>
  <si>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</si>
  <si>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</si>
  <si>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</si>
  <si>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</si>
  <si>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</si>
  <si>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</si>
  <si>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</si>
  <si>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</si>
  <si>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</si>
  <si>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</si>
  <si>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</si>
  <si>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</si>
  <si>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</si>
  <si>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</si>
  <si>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</si>
  <si>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</si>
  <si>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</si>
  <si>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</si>
  <si>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</si>
  <si>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</si>
  <si>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</si>
  <si>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</si>
  <si>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</si>
  <si>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</si>
  <si>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</si>
  <si>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</si>
  <si>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</si>
  <si>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</si>
  <si>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</si>
  <si>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</si>
  <si>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</si>
  <si>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</si>
  <si>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</si>
  <si>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</si>
  <si>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</si>
  <si>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</si>
  <si>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</si>
  <si>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</si>
  <si>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</si>
  <si>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</si>
  <si>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</si>
  <si>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</si>
  <si>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</si>
  <si>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</si>
  <si>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</si>
  <si>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</si>
  <si>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</si>
  <si>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</si>
  <si>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</si>
  <si>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</si>
  <si>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</si>
  <si>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</si>
  <si>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</si>
  <si>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</si>
  <si>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</si>
  <si>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</si>
  <si>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</si>
  <si>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</si>
  <si>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</si>
  <si>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 xml:space="preserve">Ledningsnet ≤ Ø 200 mm </t>
  </si>
  <si>
    <t xml:space="preserve">Ø 200 mm &lt; Ledningsnet ≤ Ø 500 mm </t>
  </si>
  <si>
    <t>Ø 500 mm &lt; Ledningsnet ≤ Ø 800 mm</t>
  </si>
  <si>
    <t>Ø 800 mm &lt; Ledningsnet ≤ Ø 1000 mm</t>
  </si>
  <si>
    <t>Ø 1200 mm &lt; Ledningsnet ≤ Ø 1600 mm</t>
  </si>
  <si>
    <t>Strømpeforing ≤ Ø 200 mm</t>
  </si>
  <si>
    <t>Strømpeforing Ø 200 mm &lt; Ledningsnet ≤ Ø 500 mm</t>
  </si>
  <si>
    <t>Brønde</t>
  </si>
  <si>
    <t>Stik</t>
  </si>
  <si>
    <t>Forklaring, Konstruktioner</t>
  </si>
  <si>
    <t>Forklaring, Mek/EL</t>
  </si>
  <si>
    <t>Forklaring, SRO</t>
  </si>
  <si>
    <t>Administrationbygninger</t>
  </si>
  <si>
    <t>Jordbassin Klasse B</t>
  </si>
  <si>
    <t>Køretøjer, små lastvogne (&lt; 3.500 kg.)</t>
  </si>
  <si>
    <t>Arbejdsplads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</si>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</sst>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17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4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 applyProtection="1">
      <alignment horizontal="center" vertic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4" t="s">
        <v>10</v>
      </c>
      <c r="E6" s="54"/>
      <c r="F6" s="54"/>
      <c r="G6" s="54"/>
      <c r="H6" s="22"/>
      <c r="I6" s="20"/>
    </row>
    <row r="7" spans="1:9" ht="15" customHeight="1" x14ac:dyDescent="0.25">
      <c r="A7" s="20"/>
      <c r="B7" s="20"/>
      <c r="C7" s="22"/>
      <c r="D7" s="54"/>
      <c r="E7" s="54"/>
      <c r="F7" s="54"/>
      <c r="G7" s="54"/>
      <c r="H7" s="22"/>
      <c r="I7" s="20"/>
    </row>
    <row r="8" spans="1:9" ht="15.75" x14ac:dyDescent="0.25">
      <c r="A8" s="20"/>
      <c r="B8" s="20"/>
      <c r="C8" s="23"/>
      <c r="D8" s="62" t="s">
        <v>104</v>
      </c>
      <c r="E8" s="62"/>
      <c r="F8" s="62"/>
      <c r="G8" s="62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1" t="s">
        <v>11</v>
      </c>
      <c r="E11" s="61"/>
      <c r="F11" s="61"/>
      <c r="G11" s="61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2" t="s">
        <v>20</v>
      </c>
      <c r="E13" s="73"/>
      <c r="F13" s="73"/>
      <c r="G13" s="74"/>
      <c r="H13" s="20"/>
      <c r="I13" s="20"/>
    </row>
    <row r="14" spans="1:9" x14ac:dyDescent="0.25">
      <c r="A14" s="20"/>
      <c r="B14" s="20"/>
      <c r="C14" s="25" t="s">
        <v>13</v>
      </c>
      <c r="D14" s="63" t="s">
        <v>21</v>
      </c>
      <c r="E14" s="64"/>
      <c r="F14" s="64"/>
      <c r="G14" s="65"/>
      <c r="H14" s="20"/>
      <c r="I14" s="20"/>
    </row>
    <row r="15" spans="1:9" x14ac:dyDescent="0.25">
      <c r="A15" s="20"/>
      <c r="B15" s="20"/>
      <c r="C15" s="25" t="s">
        <v>14</v>
      </c>
      <c r="D15" s="66" t="s">
        <v>22</v>
      </c>
      <c r="E15" s="67"/>
      <c r="F15" s="67"/>
      <c r="G15" s="68"/>
      <c r="H15" s="20"/>
      <c r="I15" s="20"/>
    </row>
    <row r="16" spans="1:9" x14ac:dyDescent="0.25">
      <c r="A16" s="20"/>
      <c r="B16" s="20"/>
      <c r="C16" s="25" t="s">
        <v>15</v>
      </c>
      <c r="D16" s="66" t="s">
        <v>23</v>
      </c>
      <c r="E16" s="67"/>
      <c r="F16" s="67"/>
      <c r="G16" s="68"/>
      <c r="H16" s="20"/>
      <c r="I16" s="20"/>
    </row>
    <row r="17" spans="1:9" x14ac:dyDescent="0.25">
      <c r="A17" s="20"/>
      <c r="B17" s="20"/>
      <c r="C17" s="25" t="s">
        <v>16</v>
      </c>
      <c r="D17" s="69" t="s">
        <v>29</v>
      </c>
      <c r="E17" s="70"/>
      <c r="F17" s="70"/>
      <c r="G17" s="71"/>
      <c r="H17" s="20"/>
      <c r="I17" s="20"/>
    </row>
    <row r="18" spans="1:9" x14ac:dyDescent="0.25">
      <c r="A18" s="20"/>
      <c r="B18" s="20"/>
      <c r="C18" s="25" t="s">
        <v>17</v>
      </c>
      <c r="D18" s="55" t="s">
        <v>5</v>
      </c>
      <c r="E18" s="56"/>
      <c r="F18" s="56"/>
      <c r="G18" s="57"/>
      <c r="H18" s="20"/>
      <c r="I18" s="20"/>
    </row>
    <row r="19" spans="1:9" x14ac:dyDescent="0.25">
      <c r="A19" s="20"/>
      <c r="B19" s="20"/>
      <c r="C19" s="25" t="s">
        <v>18</v>
      </c>
      <c r="D19" s="55" t="s">
        <v>25</v>
      </c>
      <c r="E19" s="56"/>
      <c r="F19" s="56"/>
      <c r="G19" s="57"/>
      <c r="H19" s="20"/>
      <c r="I19" s="20"/>
    </row>
    <row r="20" spans="1:9" x14ac:dyDescent="0.25">
      <c r="A20" s="20"/>
      <c r="B20" s="20"/>
      <c r="C20" s="25" t="s">
        <v>19</v>
      </c>
      <c r="D20" s="58" t="s">
        <v>26</v>
      </c>
      <c r="E20" s="59"/>
      <c r="F20" s="59"/>
      <c r="G20" s="60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topLeftCell="A7" zoomScaleNormal="100" workbookViewId="0"/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2851562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78" t="s">
        <v>124</v>
      </c>
      <c r="C3" s="78"/>
      <c r="D3" s="78"/>
      <c r="E3" s="78"/>
      <c r="F3" s="78"/>
      <c r="G3" s="78"/>
      <c r="H3" s="78"/>
      <c r="I3" s="20"/>
    </row>
    <row r="4" spans="1:9" ht="15" customHeight="1" x14ac:dyDescent="0.25">
      <c r="A4" s="20"/>
      <c r="B4" s="78"/>
      <c r="C4" s="78"/>
      <c r="D4" s="78"/>
      <c r="E4" s="78"/>
      <c r="F4" s="78"/>
      <c r="G4" s="78"/>
      <c r="H4" s="78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5" t="s">
        <v>103</v>
      </c>
      <c r="C8" s="76"/>
      <c r="D8" s="76"/>
      <c r="E8" s="76"/>
      <c r="F8" s="76"/>
      <c r="G8" s="76"/>
      <c r="H8" s="77"/>
      <c r="I8" s="20"/>
    </row>
    <row r="9" spans="1:9" ht="30" customHeight="1" x14ac:dyDescent="0.25">
      <c r="A9" s="20"/>
      <c r="B9" s="79" t="s">
        <v>28</v>
      </c>
      <c r="C9" s="80"/>
      <c r="D9" s="81"/>
      <c r="E9" s="27">
        <f>'Fane 3. Grundlag'!G12</f>
        <v>77105182.415053785</v>
      </c>
      <c r="F9" s="28" t="s">
        <v>4</v>
      </c>
      <c r="G9" s="29"/>
      <c r="H9" s="30"/>
      <c r="I9" s="20"/>
    </row>
    <row r="10" spans="1:9" x14ac:dyDescent="0.25">
      <c r="A10" s="20"/>
      <c r="B10" s="88" t="s">
        <v>91</v>
      </c>
      <c r="C10" s="83"/>
      <c r="D10" s="84"/>
      <c r="E10" s="31">
        <f>'Fane 3. Grundlag'!G11</f>
        <v>2189334.3822674998</v>
      </c>
      <c r="F10" s="28" t="s">
        <v>4</v>
      </c>
      <c r="G10" s="32"/>
      <c r="H10" s="33"/>
      <c r="I10" s="20"/>
    </row>
    <row r="11" spans="1:9" x14ac:dyDescent="0.25">
      <c r="A11" s="20"/>
      <c r="B11" s="82" t="s">
        <v>22</v>
      </c>
      <c r="C11" s="83"/>
      <c r="D11" s="84"/>
      <c r="E11" s="31">
        <f>'Fane 4. Individuelt eff.krav'!G11</f>
        <v>0</v>
      </c>
      <c r="F11" s="28" t="s">
        <v>4</v>
      </c>
      <c r="G11" s="34"/>
      <c r="H11" s="33"/>
      <c r="I11" s="20"/>
    </row>
    <row r="12" spans="1:9" x14ac:dyDescent="0.25">
      <c r="A12" s="20"/>
      <c r="B12" s="82" t="s">
        <v>23</v>
      </c>
      <c r="C12" s="83"/>
      <c r="D12" s="84"/>
      <c r="E12" s="31">
        <f>'Fane 5. Generelt eff.krav'!G15</f>
        <v>938013.26610714803</v>
      </c>
      <c r="F12" s="28" t="s">
        <v>4</v>
      </c>
      <c r="G12" s="35"/>
      <c r="H12" s="36"/>
      <c r="I12" s="20"/>
    </row>
    <row r="13" spans="1:9" x14ac:dyDescent="0.25">
      <c r="A13" s="20"/>
      <c r="B13" s="89" t="s">
        <v>37</v>
      </c>
      <c r="C13" s="90"/>
      <c r="D13" s="91"/>
      <c r="E13" s="37">
        <f>$E$9-$E$11-$E$12</f>
        <v>76167169.148946643</v>
      </c>
      <c r="F13" s="38" t="s">
        <v>4</v>
      </c>
      <c r="G13" s="37">
        <f>E13</f>
        <v>76167169.148946643</v>
      </c>
      <c r="H13" s="38" t="s">
        <v>4</v>
      </c>
      <c r="I13" s="20"/>
    </row>
    <row r="14" spans="1:9" x14ac:dyDescent="0.25">
      <c r="A14" s="20"/>
      <c r="B14" s="75" t="s">
        <v>29</v>
      </c>
      <c r="C14" s="76"/>
      <c r="D14" s="76"/>
      <c r="E14" s="76"/>
      <c r="F14" s="76"/>
      <c r="G14" s="76"/>
      <c r="H14" s="77"/>
      <c r="I14" s="20"/>
    </row>
    <row r="15" spans="1:9" x14ac:dyDescent="0.25">
      <c r="A15" s="20"/>
      <c r="B15" s="85" t="s">
        <v>102</v>
      </c>
      <c r="C15" s="86"/>
      <c r="D15" s="87"/>
      <c r="E15" s="37">
        <f>'Fane 6. Hist. over el. underdæk'!G13</f>
        <v>0</v>
      </c>
      <c r="F15" s="38" t="s">
        <v>4</v>
      </c>
      <c r="G15" s="37">
        <f>E15</f>
        <v>0</v>
      </c>
      <c r="H15" s="38" t="s">
        <v>4</v>
      </c>
      <c r="I15" s="20"/>
    </row>
    <row r="16" spans="1:9" x14ac:dyDescent="0.25">
      <c r="A16" s="20"/>
      <c r="B16" s="75" t="s">
        <v>25</v>
      </c>
      <c r="C16" s="76"/>
      <c r="D16" s="76"/>
      <c r="E16" s="76"/>
      <c r="F16" s="76"/>
      <c r="G16" s="76"/>
      <c r="H16" s="77"/>
      <c r="I16" s="20"/>
    </row>
    <row r="17" spans="1:9" x14ac:dyDescent="0.25">
      <c r="A17" s="20"/>
      <c r="B17" s="79" t="s">
        <v>32</v>
      </c>
      <c r="C17" s="80"/>
      <c r="D17" s="81"/>
      <c r="E17" s="31">
        <f>'Fane 8. Korrektion af PL2015'!G11</f>
        <v>595145</v>
      </c>
      <c r="F17" s="28" t="s">
        <v>4</v>
      </c>
      <c r="G17" s="39"/>
      <c r="H17" s="30"/>
      <c r="I17" s="20"/>
    </row>
    <row r="18" spans="1:9" x14ac:dyDescent="0.25">
      <c r="A18" s="20"/>
      <c r="B18" s="79" t="s">
        <v>33</v>
      </c>
      <c r="C18" s="80"/>
      <c r="D18" s="81"/>
      <c r="E18" s="31">
        <f>'Fane 8. Korrektion af PL2015'!G17</f>
        <v>-625707</v>
      </c>
      <c r="F18" s="28" t="s">
        <v>4</v>
      </c>
      <c r="G18" s="34"/>
      <c r="H18" s="33"/>
      <c r="I18" s="20"/>
    </row>
    <row r="19" spans="1:9" ht="30" customHeight="1" x14ac:dyDescent="0.25">
      <c r="A19" s="20"/>
      <c r="B19" s="79" t="s">
        <v>92</v>
      </c>
      <c r="C19" s="80"/>
      <c r="D19" s="81"/>
      <c r="E19" s="31">
        <f>'Fane 8. Korrektion af PL2015'!G23</f>
        <v>119948</v>
      </c>
      <c r="F19" s="28" t="s">
        <v>4</v>
      </c>
      <c r="G19" s="32"/>
      <c r="H19" s="33"/>
      <c r="I19" s="20"/>
    </row>
    <row r="20" spans="1:9" ht="28.5" customHeight="1" x14ac:dyDescent="0.25">
      <c r="A20" s="20"/>
      <c r="B20" s="79" t="s">
        <v>34</v>
      </c>
      <c r="C20" s="80"/>
      <c r="D20" s="81"/>
      <c r="E20" s="31">
        <f>'Fane 8. Korrektion af PL2015'!G30</f>
        <v>1350383.8733333331</v>
      </c>
      <c r="F20" s="28" t="s">
        <v>4</v>
      </c>
      <c r="G20" s="35"/>
      <c r="H20" s="36"/>
      <c r="I20" s="20"/>
    </row>
    <row r="21" spans="1:9" x14ac:dyDescent="0.25">
      <c r="A21" s="20"/>
      <c r="B21" s="85" t="s">
        <v>35</v>
      </c>
      <c r="C21" s="86"/>
      <c r="D21" s="87"/>
      <c r="E21" s="37">
        <f>SUM(E17:E20)</f>
        <v>1439769.8733333331</v>
      </c>
      <c r="F21" s="38" t="s">
        <v>4</v>
      </c>
      <c r="G21" s="37">
        <f>E21</f>
        <v>1439769.8733333331</v>
      </c>
      <c r="H21" s="38" t="s">
        <v>4</v>
      </c>
      <c r="I21" s="20"/>
    </row>
    <row r="22" spans="1:9" x14ac:dyDescent="0.25">
      <c r="A22" s="20"/>
      <c r="B22" s="75" t="s">
        <v>30</v>
      </c>
      <c r="C22" s="76"/>
      <c r="D22" s="76"/>
      <c r="E22" s="76"/>
      <c r="F22" s="76"/>
      <c r="G22" s="76"/>
      <c r="H22" s="77"/>
      <c r="I22" s="20"/>
    </row>
    <row r="23" spans="1:9" x14ac:dyDescent="0.25">
      <c r="A23" s="20"/>
      <c r="B23" s="85" t="s">
        <v>31</v>
      </c>
      <c r="C23" s="86"/>
      <c r="D23" s="87"/>
      <c r="E23" s="37">
        <f>'Fane 9. Kontrol af PL2015'!G36</f>
        <v>4132265.4132373929</v>
      </c>
      <c r="F23" s="38" t="s">
        <v>4</v>
      </c>
      <c r="G23" s="37">
        <f>E23</f>
        <v>4132265.4132373929</v>
      </c>
      <c r="H23" s="38" t="s">
        <v>4</v>
      </c>
      <c r="I23" s="20"/>
    </row>
    <row r="24" spans="1:9" x14ac:dyDescent="0.25">
      <c r="A24" s="20"/>
      <c r="B24" s="75" t="s">
        <v>36</v>
      </c>
      <c r="C24" s="76"/>
      <c r="D24" s="76"/>
      <c r="E24" s="76"/>
      <c r="F24" s="77"/>
      <c r="G24" s="40">
        <f>G13+G15+G21+G23</f>
        <v>81739204.435517371</v>
      </c>
      <c r="H24" s="41" t="s">
        <v>4</v>
      </c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18"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285156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78" t="s">
        <v>9</v>
      </c>
      <c r="C3" s="78"/>
      <c r="D3" s="78"/>
      <c r="E3" s="78"/>
      <c r="F3" s="78"/>
      <c r="G3" s="78"/>
      <c r="H3" s="78"/>
      <c r="I3" s="20"/>
    </row>
    <row r="4" spans="1:9" ht="15" customHeight="1" x14ac:dyDescent="0.25">
      <c r="A4" s="20"/>
      <c r="B4" s="78"/>
      <c r="C4" s="78"/>
      <c r="D4" s="78"/>
      <c r="E4" s="78"/>
      <c r="F4" s="78"/>
      <c r="G4" s="78"/>
      <c r="H4" s="78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5" t="s">
        <v>38</v>
      </c>
      <c r="C8" s="76"/>
      <c r="D8" s="76"/>
      <c r="E8" s="76"/>
      <c r="F8" s="76"/>
      <c r="G8" s="76"/>
      <c r="H8" s="77"/>
      <c r="I8" s="20"/>
    </row>
    <row r="9" spans="1:9" x14ac:dyDescent="0.25">
      <c r="A9" s="20"/>
      <c r="B9" s="82" t="s">
        <v>93</v>
      </c>
      <c r="C9" s="83"/>
      <c r="D9" s="83"/>
      <c r="E9" s="83"/>
      <c r="F9" s="84"/>
      <c r="G9" s="46">
        <v>23511839.358604852</v>
      </c>
      <c r="H9" s="42" t="s">
        <v>4</v>
      </c>
      <c r="I9" s="20"/>
    </row>
    <row r="10" spans="1:9" x14ac:dyDescent="0.25">
      <c r="A10" s="20"/>
      <c r="B10" s="82" t="s">
        <v>94</v>
      </c>
      <c r="C10" s="83"/>
      <c r="D10" s="83"/>
      <c r="E10" s="83"/>
      <c r="F10" s="84"/>
      <c r="G10" s="46">
        <v>51404008.674181424</v>
      </c>
      <c r="H10" s="42" t="s">
        <v>4</v>
      </c>
      <c r="I10" s="20"/>
    </row>
    <row r="11" spans="1:9" x14ac:dyDescent="0.25">
      <c r="A11" s="20"/>
      <c r="B11" s="82" t="s">
        <v>95</v>
      </c>
      <c r="C11" s="83"/>
      <c r="D11" s="83"/>
      <c r="E11" s="83"/>
      <c r="F11" s="84"/>
      <c r="G11" s="46">
        <v>2189334.3822674998</v>
      </c>
      <c r="H11" s="42" t="s">
        <v>4</v>
      </c>
      <c r="I11" s="20"/>
    </row>
    <row r="12" spans="1:9" x14ac:dyDescent="0.25">
      <c r="A12" s="20"/>
      <c r="B12" s="75" t="s">
        <v>38</v>
      </c>
      <c r="C12" s="76"/>
      <c r="D12" s="76"/>
      <c r="E12" s="76"/>
      <c r="F12" s="77"/>
      <c r="G12" s="40">
        <f>SUM(G9:G11)</f>
        <v>77105182.415053785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96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24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22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97</v>
      </c>
      <c r="C9" s="97"/>
      <c r="D9" s="97"/>
      <c r="E9" s="97"/>
      <c r="F9" s="98"/>
      <c r="G9" s="10">
        <f>'Fane 3. Grundlag'!G12-'Fane 3. Grundlag'!G11</f>
        <v>74915848.03278628</v>
      </c>
      <c r="H9" s="3" t="s">
        <v>4</v>
      </c>
      <c r="I9" s="1"/>
    </row>
    <row r="10" spans="1:9" x14ac:dyDescent="0.25">
      <c r="A10" s="1"/>
      <c r="B10" s="96" t="s">
        <v>65</v>
      </c>
      <c r="C10" s="97"/>
      <c r="D10" s="97"/>
      <c r="E10" s="97"/>
      <c r="F10" s="98"/>
      <c r="G10" s="53">
        <v>0</v>
      </c>
      <c r="H10" s="3" t="s">
        <v>66</v>
      </c>
      <c r="I10" s="1"/>
    </row>
    <row r="11" spans="1:9" x14ac:dyDescent="0.25">
      <c r="A11" s="1"/>
      <c r="B11" s="93" t="s">
        <v>22</v>
      </c>
      <c r="C11" s="94"/>
      <c r="D11" s="94"/>
      <c r="E11" s="94"/>
      <c r="F11" s="95"/>
      <c r="G11" s="18">
        <f>$G$9*$G$10/100</f>
        <v>0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8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102" t="s">
        <v>93</v>
      </c>
      <c r="C9" s="103"/>
      <c r="D9" s="103"/>
      <c r="E9" s="103"/>
      <c r="F9" s="104"/>
      <c r="G9" s="10">
        <f>'Fane 3. Grundlag'!G9</f>
        <v>23511839.358604852</v>
      </c>
      <c r="H9" s="3" t="s">
        <v>4</v>
      </c>
      <c r="I9" s="1"/>
    </row>
    <row r="10" spans="1:9" x14ac:dyDescent="0.25">
      <c r="A10" s="1"/>
      <c r="B10" s="96" t="s">
        <v>23</v>
      </c>
      <c r="C10" s="97"/>
      <c r="D10" s="97"/>
      <c r="E10" s="97"/>
      <c r="F10" s="98"/>
      <c r="G10" s="51">
        <f>2</f>
        <v>2</v>
      </c>
      <c r="H10" s="3" t="s">
        <v>66</v>
      </c>
      <c r="I10" s="1"/>
    </row>
    <row r="11" spans="1:9" x14ac:dyDescent="0.25">
      <c r="A11" s="1"/>
      <c r="B11" s="99" t="s">
        <v>67</v>
      </c>
      <c r="C11" s="100"/>
      <c r="D11" s="100"/>
      <c r="E11" s="100"/>
      <c r="F11" s="101"/>
      <c r="G11" s="17">
        <f>$G$9*$G$10/100</f>
        <v>470236.78717209701</v>
      </c>
      <c r="H11" s="6" t="s">
        <v>4</v>
      </c>
      <c r="I11" s="1"/>
    </row>
    <row r="12" spans="1:9" x14ac:dyDescent="0.25">
      <c r="A12" s="1"/>
      <c r="B12" s="96" t="s">
        <v>94</v>
      </c>
      <c r="C12" s="97"/>
      <c r="D12" s="97"/>
      <c r="E12" s="97"/>
      <c r="F12" s="98"/>
      <c r="G12" s="10">
        <f>'Fane 3. Grundlag'!G10</f>
        <v>51404008.674181424</v>
      </c>
      <c r="H12" s="3" t="s">
        <v>4</v>
      </c>
      <c r="I12" s="1"/>
    </row>
    <row r="13" spans="1:9" x14ac:dyDescent="0.25">
      <c r="A13" s="1"/>
      <c r="B13" s="96" t="s">
        <v>23</v>
      </c>
      <c r="C13" s="97"/>
      <c r="D13" s="97"/>
      <c r="E13" s="97"/>
      <c r="F13" s="98"/>
      <c r="G13" s="52">
        <f>0.91</f>
        <v>0.91</v>
      </c>
      <c r="H13" s="3" t="s">
        <v>66</v>
      </c>
      <c r="I13" s="1"/>
    </row>
    <row r="14" spans="1:9" x14ac:dyDescent="0.25">
      <c r="A14" s="1"/>
      <c r="B14" s="99" t="s">
        <v>68</v>
      </c>
      <c r="C14" s="100"/>
      <c r="D14" s="100"/>
      <c r="E14" s="100"/>
      <c r="F14" s="101"/>
      <c r="G14" s="17">
        <f>$G$12*$G$13/100</f>
        <v>467776.47893505095</v>
      </c>
      <c r="H14" s="6" t="s">
        <v>4</v>
      </c>
      <c r="I14" s="1"/>
    </row>
    <row r="15" spans="1:9" x14ac:dyDescent="0.25">
      <c r="A15" s="1"/>
      <c r="B15" s="93" t="s">
        <v>98</v>
      </c>
      <c r="C15" s="94"/>
      <c r="D15" s="94"/>
      <c r="E15" s="94"/>
      <c r="F15" s="95"/>
      <c r="G15" s="18">
        <f>G11+G14</f>
        <v>938013.26610714803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topLeftCell="A4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100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101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70</v>
      </c>
      <c r="C9" s="97"/>
      <c r="D9" s="97"/>
      <c r="E9" s="97"/>
      <c r="F9" s="98"/>
      <c r="G9" s="46">
        <v>6923241</v>
      </c>
      <c r="H9" s="3" t="s">
        <v>4</v>
      </c>
      <c r="I9" s="1"/>
    </row>
    <row r="10" spans="1:9" x14ac:dyDescent="0.25">
      <c r="A10" s="1"/>
      <c r="B10" s="96" t="s">
        <v>71</v>
      </c>
      <c r="C10" s="97"/>
      <c r="D10" s="97"/>
      <c r="E10" s="97"/>
      <c r="F10" s="98"/>
      <c r="G10" s="46">
        <v>6923241</v>
      </c>
      <c r="H10" s="3" t="s">
        <v>4</v>
      </c>
      <c r="I10" s="1"/>
    </row>
    <row r="11" spans="1:9" x14ac:dyDescent="0.25">
      <c r="A11" s="1"/>
      <c r="B11" s="105" t="s">
        <v>85</v>
      </c>
      <c r="C11" s="106"/>
      <c r="D11" s="106"/>
      <c r="E11" s="106"/>
      <c r="F11" s="107"/>
      <c r="G11" s="48">
        <v>0</v>
      </c>
      <c r="H11" s="12" t="s">
        <v>4</v>
      </c>
      <c r="I11" s="1"/>
    </row>
    <row r="12" spans="1:9" x14ac:dyDescent="0.25">
      <c r="A12" s="1"/>
      <c r="B12" s="96" t="s">
        <v>72</v>
      </c>
      <c r="C12" s="97"/>
      <c r="D12" s="97"/>
      <c r="E12" s="97"/>
      <c r="F12" s="98"/>
      <c r="G12" s="46">
        <v>0</v>
      </c>
      <c r="H12" s="3" t="s">
        <v>4</v>
      </c>
      <c r="I12" s="1"/>
    </row>
    <row r="13" spans="1:9" x14ac:dyDescent="0.25">
      <c r="A13" s="1"/>
      <c r="B13" s="93" t="s">
        <v>69</v>
      </c>
      <c r="C13" s="94"/>
      <c r="D13" s="94"/>
      <c r="E13" s="94"/>
      <c r="F13" s="95"/>
      <c r="G13" s="18">
        <v>0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8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27</v>
      </c>
      <c r="C3" s="92"/>
      <c r="D3" s="92"/>
      <c r="E3" s="92"/>
      <c r="F3" s="92"/>
      <c r="G3" s="92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5</v>
      </c>
      <c r="C8" s="94"/>
      <c r="D8" s="94"/>
      <c r="E8" s="94"/>
      <c r="F8" s="94"/>
      <c r="G8" s="95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73</v>
      </c>
      <c r="F9" s="108" t="s">
        <v>3</v>
      </c>
      <c r="G9" s="108"/>
      <c r="H9" s="1"/>
    </row>
    <row r="10" spans="1:8" x14ac:dyDescent="0.25">
      <c r="A10" s="1"/>
      <c r="B10" s="50" t="s">
        <v>105</v>
      </c>
      <c r="C10" s="47">
        <v>2015</v>
      </c>
      <c r="D10" s="47">
        <v>75</v>
      </c>
      <c r="E10" s="46">
        <v>4552656</v>
      </c>
      <c r="F10" s="10">
        <f>E10/D10</f>
        <v>60702.080000000002</v>
      </c>
      <c r="G10" s="3" t="s">
        <v>4</v>
      </c>
      <c r="H10" s="1"/>
    </row>
    <row r="11" spans="1:8" x14ac:dyDescent="0.25">
      <c r="A11" s="1"/>
      <c r="B11" s="50" t="s">
        <v>106</v>
      </c>
      <c r="C11" s="47">
        <v>2015</v>
      </c>
      <c r="D11" s="47">
        <v>75</v>
      </c>
      <c r="E11" s="46">
        <v>5373469</v>
      </c>
      <c r="F11" s="10">
        <f t="shared" ref="F11:F25" si="0">E11/D11</f>
        <v>71646.253333333327</v>
      </c>
      <c r="G11" s="3" t="s">
        <v>4</v>
      </c>
      <c r="H11" s="1"/>
    </row>
    <row r="12" spans="1:8" x14ac:dyDescent="0.25">
      <c r="A12" s="1"/>
      <c r="B12" s="50" t="s">
        <v>107</v>
      </c>
      <c r="C12" s="47">
        <v>2015</v>
      </c>
      <c r="D12" s="47">
        <v>75</v>
      </c>
      <c r="E12" s="46">
        <v>4616584</v>
      </c>
      <c r="F12" s="10">
        <f t="shared" si="0"/>
        <v>61554.453333333331</v>
      </c>
      <c r="G12" s="3" t="s">
        <v>4</v>
      </c>
      <c r="H12" s="1"/>
    </row>
    <row r="13" spans="1:8" x14ac:dyDescent="0.25">
      <c r="A13" s="1"/>
      <c r="B13" s="50" t="s">
        <v>108</v>
      </c>
      <c r="C13" s="47">
        <v>2015</v>
      </c>
      <c r="D13" s="47">
        <v>75</v>
      </c>
      <c r="E13" s="46">
        <v>3983053</v>
      </c>
      <c r="F13" s="10">
        <f t="shared" si="0"/>
        <v>53107.373333333337</v>
      </c>
      <c r="G13" s="3" t="s">
        <v>4</v>
      </c>
      <c r="H13" s="1"/>
    </row>
    <row r="14" spans="1:8" x14ac:dyDescent="0.25">
      <c r="A14" s="1"/>
      <c r="B14" s="50" t="s">
        <v>109</v>
      </c>
      <c r="C14" s="47">
        <v>2015</v>
      </c>
      <c r="D14" s="47">
        <v>75</v>
      </c>
      <c r="E14" s="46">
        <v>1273653</v>
      </c>
      <c r="F14" s="10">
        <f t="shared" si="0"/>
        <v>16982.04</v>
      </c>
      <c r="G14" s="3" t="s">
        <v>4</v>
      </c>
      <c r="H14" s="1"/>
    </row>
    <row r="15" spans="1:8" x14ac:dyDescent="0.25">
      <c r="A15" s="1"/>
      <c r="B15" s="50" t="s">
        <v>110</v>
      </c>
      <c r="C15" s="47">
        <v>2015</v>
      </c>
      <c r="D15" s="47">
        <v>50</v>
      </c>
      <c r="E15" s="46">
        <v>564219</v>
      </c>
      <c r="F15" s="10">
        <f t="shared" si="0"/>
        <v>11284.38</v>
      </c>
      <c r="G15" s="3" t="s">
        <v>4</v>
      </c>
      <c r="H15" s="1"/>
    </row>
    <row r="16" spans="1:8" x14ac:dyDescent="0.25">
      <c r="A16" s="1"/>
      <c r="B16" s="50" t="s">
        <v>111</v>
      </c>
      <c r="C16" s="47">
        <v>2015</v>
      </c>
      <c r="D16" s="47">
        <v>50</v>
      </c>
      <c r="E16" s="46">
        <v>267041</v>
      </c>
      <c r="F16" s="10">
        <f t="shared" si="0"/>
        <v>5340.82</v>
      </c>
      <c r="G16" s="3" t="s">
        <v>4</v>
      </c>
      <c r="H16" s="1"/>
    </row>
    <row r="17" spans="1:8" x14ac:dyDescent="0.25">
      <c r="A17" s="1"/>
      <c r="B17" s="50" t="s">
        <v>112</v>
      </c>
      <c r="C17" s="47">
        <v>2015</v>
      </c>
      <c r="D17" s="47">
        <v>75</v>
      </c>
      <c r="E17" s="46">
        <v>36401441</v>
      </c>
      <c r="F17" s="10">
        <f t="shared" si="0"/>
        <v>485352.54666666669</v>
      </c>
      <c r="G17" s="3" t="s">
        <v>4</v>
      </c>
      <c r="H17" s="1"/>
    </row>
    <row r="18" spans="1:8" x14ac:dyDescent="0.25">
      <c r="A18" s="1"/>
      <c r="B18" s="50" t="s">
        <v>113</v>
      </c>
      <c r="C18" s="47">
        <v>2015</v>
      </c>
      <c r="D18" s="47">
        <v>75</v>
      </c>
      <c r="E18" s="46">
        <v>1022060</v>
      </c>
      <c r="F18" s="10">
        <f t="shared" si="0"/>
        <v>13627.466666666667</v>
      </c>
      <c r="G18" s="3" t="s">
        <v>4</v>
      </c>
      <c r="H18" s="1"/>
    </row>
    <row r="19" spans="1:8" x14ac:dyDescent="0.25">
      <c r="A19" s="1"/>
      <c r="B19" s="50" t="s">
        <v>114</v>
      </c>
      <c r="C19" s="47">
        <v>2015</v>
      </c>
      <c r="D19" s="47">
        <v>60</v>
      </c>
      <c r="E19" s="46">
        <v>14779639</v>
      </c>
      <c r="F19" s="10">
        <f t="shared" si="0"/>
        <v>246327.31666666668</v>
      </c>
      <c r="G19" s="3" t="s">
        <v>4</v>
      </c>
      <c r="H19" s="1"/>
    </row>
    <row r="20" spans="1:8" x14ac:dyDescent="0.25">
      <c r="A20" s="1"/>
      <c r="B20" s="50" t="s">
        <v>115</v>
      </c>
      <c r="C20" s="47">
        <v>2015</v>
      </c>
      <c r="D20" s="47">
        <v>20</v>
      </c>
      <c r="E20" s="46">
        <v>8741178</v>
      </c>
      <c r="F20" s="10">
        <f t="shared" si="0"/>
        <v>437058.9</v>
      </c>
      <c r="G20" s="3" t="s">
        <v>4</v>
      </c>
      <c r="H20" s="1"/>
    </row>
    <row r="21" spans="1:8" x14ac:dyDescent="0.25">
      <c r="A21" s="1"/>
      <c r="B21" s="50" t="s">
        <v>116</v>
      </c>
      <c r="C21" s="47">
        <v>2015</v>
      </c>
      <c r="D21" s="47">
        <v>10</v>
      </c>
      <c r="E21" s="46">
        <v>4254776</v>
      </c>
      <c r="F21" s="10">
        <f t="shared" si="0"/>
        <v>425477.6</v>
      </c>
      <c r="G21" s="3" t="s">
        <v>4</v>
      </c>
      <c r="H21" s="1"/>
    </row>
    <row r="22" spans="1:8" x14ac:dyDescent="0.25">
      <c r="A22" s="1"/>
      <c r="B22" s="50" t="s">
        <v>117</v>
      </c>
      <c r="C22" s="47">
        <v>2015</v>
      </c>
      <c r="D22" s="47">
        <v>75</v>
      </c>
      <c r="E22" s="46">
        <v>2938922</v>
      </c>
      <c r="F22" s="10">
        <f t="shared" si="0"/>
        <v>39185.626666666663</v>
      </c>
      <c r="G22" s="3" t="s">
        <v>4</v>
      </c>
      <c r="H22" s="1"/>
    </row>
    <row r="23" spans="1:8" x14ac:dyDescent="0.25">
      <c r="A23" s="1"/>
      <c r="B23" s="50" t="s">
        <v>118</v>
      </c>
      <c r="C23" s="47">
        <v>2015</v>
      </c>
      <c r="D23" s="47">
        <v>50</v>
      </c>
      <c r="E23" s="46">
        <v>364589</v>
      </c>
      <c r="F23" s="10">
        <f t="shared" si="0"/>
        <v>7291.78</v>
      </c>
      <c r="G23" s="3" t="s">
        <v>4</v>
      </c>
      <c r="H23" s="1"/>
    </row>
    <row r="24" spans="1:8" x14ac:dyDescent="0.25">
      <c r="A24" s="1"/>
      <c r="B24" s="50" t="s">
        <v>119</v>
      </c>
      <c r="C24" s="47">
        <v>2015</v>
      </c>
      <c r="D24" s="47">
        <v>5</v>
      </c>
      <c r="E24" s="46">
        <v>359306</v>
      </c>
      <c r="F24" s="10">
        <f t="shared" si="0"/>
        <v>71861.2</v>
      </c>
      <c r="G24" s="3" t="s">
        <v>4</v>
      </c>
      <c r="H24" s="1"/>
    </row>
    <row r="25" spans="1:8" x14ac:dyDescent="0.25">
      <c r="A25" s="1"/>
      <c r="B25" s="50" t="s">
        <v>120</v>
      </c>
      <c r="C25" s="47">
        <v>2015</v>
      </c>
      <c r="D25" s="47">
        <v>5</v>
      </c>
      <c r="E25" s="46">
        <v>462878</v>
      </c>
      <c r="F25" s="10">
        <f t="shared" si="0"/>
        <v>92575.6</v>
      </c>
      <c r="G25" s="3" t="s">
        <v>4</v>
      </c>
      <c r="H25" s="1"/>
    </row>
    <row r="26" spans="1:8" x14ac:dyDescent="0.25">
      <c r="A26" s="1"/>
      <c r="B26" s="93" t="s">
        <v>121</v>
      </c>
      <c r="C26" s="94"/>
      <c r="D26" s="94"/>
      <c r="E26" s="95"/>
      <c r="F26" s="18">
        <f>SUM(F10:F25)</f>
        <v>2099375.4366666665</v>
      </c>
      <c r="G26" s="8" t="s">
        <v>4</v>
      </c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  <row r="40" spans="1:8" x14ac:dyDescent="0.25">
      <c r="A40" s="2"/>
      <c r="B40" s="2"/>
      <c r="C40" s="2"/>
      <c r="D40" s="2"/>
      <c r="E40" s="2"/>
      <c r="F40" s="2"/>
      <c r="G40" s="2"/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2"/>
      <c r="B50" s="2"/>
      <c r="C50" s="2"/>
      <c r="D50" s="2"/>
      <c r="E50" s="2"/>
      <c r="F50" s="2"/>
      <c r="G50" s="2"/>
      <c r="H50" s="2"/>
    </row>
    <row r="51" spans="1:8" x14ac:dyDescent="0.25">
      <c r="A51" s="2"/>
      <c r="B51" s="2"/>
      <c r="C51" s="2"/>
      <c r="D51" s="2"/>
      <c r="E51" s="2"/>
      <c r="F51" s="2"/>
      <c r="G51" s="2"/>
      <c r="H51" s="2"/>
    </row>
    <row r="52" spans="1:8" x14ac:dyDescent="0.25">
      <c r="A52" s="2"/>
      <c r="B52" s="2"/>
      <c r="C52" s="2"/>
      <c r="D52" s="2"/>
      <c r="E52" s="2"/>
      <c r="F52" s="2"/>
      <c r="G52" s="2"/>
      <c r="H52" s="2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  <row r="54" spans="1:8" x14ac:dyDescent="0.25">
      <c r="A54" s="2"/>
      <c r="B54" s="2"/>
      <c r="C54" s="2"/>
      <c r="D54" s="2"/>
      <c r="E54" s="2"/>
      <c r="F54" s="2"/>
      <c r="G54" s="2"/>
      <c r="H54" s="2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x14ac:dyDescent="0.25">
      <c r="A56" s="2"/>
      <c r="B56" s="2"/>
      <c r="C56" s="2"/>
      <c r="D56" s="2"/>
      <c r="E56" s="2"/>
      <c r="F56" s="2"/>
      <c r="G56" s="2"/>
      <c r="H56" s="2"/>
    </row>
    <row r="57" spans="1:8" x14ac:dyDescent="0.25">
      <c r="A57" s="2"/>
      <c r="B57" s="2"/>
      <c r="C57" s="2"/>
      <c r="D57" s="2"/>
      <c r="E57" s="2"/>
      <c r="F57" s="2"/>
      <c r="G57" s="2"/>
      <c r="H57" s="2"/>
    </row>
    <row r="58" spans="1:8" x14ac:dyDescent="0.25">
      <c r="A58" s="2"/>
      <c r="B58" s="2"/>
      <c r="C58" s="2"/>
      <c r="D58" s="2"/>
      <c r="E58" s="2"/>
      <c r="F58" s="2"/>
      <c r="G58" s="2"/>
      <c r="H58" s="2"/>
    </row>
  </sheetData>
  <sheetProtection password="C6BD" sheet="1" objects="1" scenarios="1"/>
  <mergeCells count="4">
    <mergeCell ref="B26:E26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12" t="s">
        <v>7</v>
      </c>
      <c r="C3" s="112"/>
      <c r="D3" s="112"/>
      <c r="E3" s="112"/>
      <c r="F3" s="112"/>
      <c r="G3" s="112"/>
      <c r="H3" s="112"/>
      <c r="I3" s="1"/>
    </row>
    <row r="4" spans="1:9" ht="15" customHeight="1" x14ac:dyDescent="0.25">
      <c r="A4" s="1"/>
      <c r="B4" s="112"/>
      <c r="C4" s="112"/>
      <c r="D4" s="112"/>
      <c r="E4" s="112"/>
      <c r="F4" s="112"/>
      <c r="G4" s="112"/>
      <c r="H4" s="11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09" t="s">
        <v>86</v>
      </c>
      <c r="C8" s="110"/>
      <c r="D8" s="110"/>
      <c r="E8" s="110"/>
      <c r="F8" s="110"/>
      <c r="G8" s="110"/>
      <c r="H8" s="111"/>
      <c r="I8" s="1"/>
    </row>
    <row r="9" spans="1:9" x14ac:dyDescent="0.25">
      <c r="A9" s="1"/>
      <c r="B9" s="96" t="s">
        <v>74</v>
      </c>
      <c r="C9" s="97"/>
      <c r="D9" s="97"/>
      <c r="E9" s="97"/>
      <c r="F9" s="98"/>
      <c r="G9" s="46">
        <v>2293145</v>
      </c>
      <c r="H9" s="3" t="s">
        <v>4</v>
      </c>
      <c r="I9" s="1"/>
    </row>
    <row r="10" spans="1:9" x14ac:dyDescent="0.25">
      <c r="A10" s="1"/>
      <c r="B10" s="96" t="s">
        <v>75</v>
      </c>
      <c r="C10" s="97"/>
      <c r="D10" s="97"/>
      <c r="E10" s="97"/>
      <c r="F10" s="98"/>
      <c r="G10" s="46">
        <v>1698000</v>
      </c>
      <c r="H10" s="3" t="s">
        <v>4</v>
      </c>
      <c r="I10" s="1"/>
    </row>
    <row r="11" spans="1:9" x14ac:dyDescent="0.25">
      <c r="A11" s="1"/>
      <c r="B11" s="93" t="s">
        <v>76</v>
      </c>
      <c r="C11" s="94"/>
      <c r="D11" s="94"/>
      <c r="E11" s="94"/>
      <c r="F11" s="95"/>
      <c r="G11" s="18">
        <f>G9-G10</f>
        <v>595145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09" t="s">
        <v>77</v>
      </c>
      <c r="C14" s="110"/>
      <c r="D14" s="110"/>
      <c r="E14" s="110"/>
      <c r="F14" s="110"/>
      <c r="G14" s="110"/>
      <c r="H14" s="111"/>
      <c r="I14" s="1"/>
    </row>
    <row r="15" spans="1:9" x14ac:dyDescent="0.25">
      <c r="A15" s="1"/>
      <c r="B15" s="96" t="s">
        <v>78</v>
      </c>
      <c r="C15" s="97"/>
      <c r="D15" s="97"/>
      <c r="E15" s="97"/>
      <c r="F15" s="98"/>
      <c r="G15" s="46">
        <v>3339293</v>
      </c>
      <c r="H15" s="3" t="s">
        <v>4</v>
      </c>
      <c r="I15" s="1"/>
    </row>
    <row r="16" spans="1:9" x14ac:dyDescent="0.25">
      <c r="A16" s="1"/>
      <c r="B16" s="96" t="s">
        <v>79</v>
      </c>
      <c r="C16" s="97"/>
      <c r="D16" s="97"/>
      <c r="E16" s="97"/>
      <c r="F16" s="98"/>
      <c r="G16" s="46">
        <v>3965000</v>
      </c>
      <c r="H16" s="3" t="s">
        <v>4</v>
      </c>
      <c r="I16" s="1"/>
    </row>
    <row r="17" spans="1:9" x14ac:dyDescent="0.25">
      <c r="A17" s="1"/>
      <c r="B17" s="93" t="s">
        <v>80</v>
      </c>
      <c r="C17" s="94"/>
      <c r="D17" s="94"/>
      <c r="E17" s="94"/>
      <c r="F17" s="95"/>
      <c r="G17" s="18">
        <f>G15-G16</f>
        <v>-625707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09" t="s">
        <v>87</v>
      </c>
      <c r="C20" s="110"/>
      <c r="D20" s="110"/>
      <c r="E20" s="110"/>
      <c r="F20" s="110"/>
      <c r="G20" s="110"/>
      <c r="H20" s="111"/>
      <c r="I20" s="1"/>
    </row>
    <row r="21" spans="1:9" x14ac:dyDescent="0.25">
      <c r="A21" s="1"/>
      <c r="B21" s="96" t="s">
        <v>88</v>
      </c>
      <c r="C21" s="97"/>
      <c r="D21" s="97"/>
      <c r="E21" s="97"/>
      <c r="F21" s="98"/>
      <c r="G21" s="46">
        <v>369948</v>
      </c>
      <c r="H21" s="3" t="s">
        <v>4</v>
      </c>
      <c r="I21" s="1"/>
    </row>
    <row r="22" spans="1:9" x14ac:dyDescent="0.25">
      <c r="A22" s="1"/>
      <c r="B22" s="96" t="s">
        <v>90</v>
      </c>
      <c r="C22" s="97"/>
      <c r="D22" s="97"/>
      <c r="E22" s="97"/>
      <c r="F22" s="98"/>
      <c r="G22" s="46">
        <v>250000</v>
      </c>
      <c r="H22" s="3" t="s">
        <v>4</v>
      </c>
      <c r="I22" s="1"/>
    </row>
    <row r="23" spans="1:9" x14ac:dyDescent="0.25">
      <c r="A23" s="1"/>
      <c r="B23" s="93" t="s">
        <v>89</v>
      </c>
      <c r="C23" s="94"/>
      <c r="D23" s="94"/>
      <c r="E23" s="94"/>
      <c r="F23" s="95"/>
      <c r="G23" s="18">
        <f>G21-G22</f>
        <v>119948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x14ac:dyDescent="0.25">
      <c r="A26" s="1"/>
      <c r="B26" s="109" t="s">
        <v>81</v>
      </c>
      <c r="C26" s="110"/>
      <c r="D26" s="110"/>
      <c r="E26" s="110"/>
      <c r="F26" s="110"/>
      <c r="G26" s="110"/>
      <c r="H26" s="111"/>
      <c r="I26" s="1"/>
    </row>
    <row r="27" spans="1:9" x14ac:dyDescent="0.25">
      <c r="A27" s="1"/>
      <c r="B27" s="96" t="s">
        <v>82</v>
      </c>
      <c r="C27" s="97"/>
      <c r="D27" s="97"/>
      <c r="E27" s="97"/>
      <c r="F27" s="98"/>
      <c r="G27" s="46">
        <v>1578000</v>
      </c>
      <c r="H27" s="3" t="s">
        <v>4</v>
      </c>
      <c r="I27" s="1"/>
    </row>
    <row r="28" spans="1:9" x14ac:dyDescent="0.25">
      <c r="A28" s="1"/>
      <c r="B28" s="96" t="s">
        <v>83</v>
      </c>
      <c r="C28" s="97"/>
      <c r="D28" s="97"/>
      <c r="E28" s="97"/>
      <c r="F28" s="98"/>
      <c r="G28" s="46">
        <v>1270367</v>
      </c>
      <c r="H28" s="3" t="s">
        <v>4</v>
      </c>
      <c r="I28" s="1"/>
    </row>
    <row r="29" spans="1:9" x14ac:dyDescent="0.25">
      <c r="A29" s="1"/>
      <c r="B29" s="96" t="s">
        <v>84</v>
      </c>
      <c r="C29" s="97"/>
      <c r="D29" s="97"/>
      <c r="E29" s="97"/>
      <c r="F29" s="98"/>
      <c r="G29" s="10">
        <f>'Fane 7. Gen. inv. i 2015'!F26</f>
        <v>2099375.4366666665</v>
      </c>
      <c r="H29" s="3" t="s">
        <v>4</v>
      </c>
      <c r="I29" s="1"/>
    </row>
    <row r="30" spans="1:9" x14ac:dyDescent="0.25">
      <c r="A30" s="1"/>
      <c r="B30" s="93" t="s">
        <v>81</v>
      </c>
      <c r="C30" s="94"/>
      <c r="D30" s="94"/>
      <c r="E30" s="94"/>
      <c r="F30" s="95"/>
      <c r="G30" s="18">
        <f>G29-G27+G29-G28</f>
        <v>1350383.8733333331</v>
      </c>
      <c r="H30" s="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12" t="s">
        <v>6</v>
      </c>
      <c r="C3" s="112"/>
      <c r="D3" s="112"/>
      <c r="E3" s="112"/>
      <c r="F3" s="112"/>
      <c r="G3" s="112"/>
      <c r="H3" s="112"/>
      <c r="I3" s="1"/>
    </row>
    <row r="4" spans="1:9" ht="15" customHeight="1" x14ac:dyDescent="0.25">
      <c r="A4" s="1"/>
      <c r="B4" s="112"/>
      <c r="C4" s="112"/>
      <c r="D4" s="112"/>
      <c r="E4" s="112"/>
      <c r="F4" s="112"/>
      <c r="G4" s="112"/>
      <c r="H4" s="11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39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9" t="s">
        <v>41</v>
      </c>
      <c r="C9" s="100"/>
      <c r="D9" s="100"/>
      <c r="E9" s="100"/>
      <c r="F9" s="101"/>
      <c r="G9" s="45">
        <v>71685698</v>
      </c>
      <c r="H9" s="6" t="s">
        <v>4</v>
      </c>
      <c r="I9" s="1"/>
    </row>
    <row r="10" spans="1:9" x14ac:dyDescent="0.25">
      <c r="A10" s="1"/>
      <c r="B10" s="93" t="s">
        <v>42</v>
      </c>
      <c r="C10" s="94"/>
      <c r="D10" s="94"/>
      <c r="E10" s="94"/>
      <c r="F10" s="94"/>
      <c r="G10" s="94"/>
      <c r="H10" s="95"/>
      <c r="I10" s="1"/>
    </row>
    <row r="11" spans="1:9" x14ac:dyDescent="0.25">
      <c r="A11" s="1"/>
      <c r="B11" s="96" t="s">
        <v>43</v>
      </c>
      <c r="C11" s="97"/>
      <c r="D11" s="98"/>
      <c r="E11" s="46">
        <v>36787945</v>
      </c>
      <c r="F11" s="3" t="s">
        <v>4</v>
      </c>
      <c r="G11" s="9"/>
      <c r="H11" s="13"/>
      <c r="I11" s="1"/>
    </row>
    <row r="12" spans="1:9" x14ac:dyDescent="0.25">
      <c r="A12" s="1"/>
      <c r="B12" s="96" t="s">
        <v>44</v>
      </c>
      <c r="C12" s="97"/>
      <c r="D12" s="98"/>
      <c r="E12" s="46">
        <v>3807368</v>
      </c>
      <c r="F12" s="3" t="s">
        <v>4</v>
      </c>
      <c r="G12" s="4"/>
      <c r="H12" s="14"/>
      <c r="I12" s="1"/>
    </row>
    <row r="13" spans="1:9" x14ac:dyDescent="0.25">
      <c r="A13" s="1"/>
      <c r="B13" s="96" t="s">
        <v>45</v>
      </c>
      <c r="C13" s="97"/>
      <c r="D13" s="98"/>
      <c r="E13" s="46">
        <v>-1973396</v>
      </c>
      <c r="F13" s="3" t="s">
        <v>4</v>
      </c>
      <c r="G13" s="4"/>
      <c r="H13" s="14"/>
      <c r="I13" s="1"/>
    </row>
    <row r="14" spans="1:9" x14ac:dyDescent="0.25">
      <c r="A14" s="1"/>
      <c r="B14" s="96" t="s">
        <v>46</v>
      </c>
      <c r="C14" s="97"/>
      <c r="D14" s="98"/>
      <c r="E14" s="46">
        <v>3350817</v>
      </c>
      <c r="F14" s="3" t="s">
        <v>4</v>
      </c>
      <c r="G14" s="4"/>
      <c r="H14" s="14"/>
      <c r="I14" s="1"/>
    </row>
    <row r="15" spans="1:9" x14ac:dyDescent="0.25">
      <c r="A15" s="1"/>
      <c r="B15" s="99" t="s">
        <v>47</v>
      </c>
      <c r="C15" s="100"/>
      <c r="D15" s="101"/>
      <c r="E15" s="17">
        <f>SUM(E11:E14)</f>
        <v>41972734</v>
      </c>
      <c r="F15" s="6" t="s">
        <v>4</v>
      </c>
      <c r="G15" s="4"/>
      <c r="H15" s="14"/>
      <c r="I15" s="1"/>
    </row>
    <row r="16" spans="1:9" x14ac:dyDescent="0.25">
      <c r="A16" s="1"/>
      <c r="B16" s="96" t="s">
        <v>48</v>
      </c>
      <c r="C16" s="97"/>
      <c r="D16" s="98"/>
      <c r="E16" s="46">
        <v>1761991</v>
      </c>
      <c r="F16" s="3" t="s">
        <v>4</v>
      </c>
      <c r="G16" s="4"/>
      <c r="H16" s="14"/>
      <c r="I16" s="1"/>
    </row>
    <row r="17" spans="1:9" x14ac:dyDescent="0.25">
      <c r="A17" s="1"/>
      <c r="B17" s="96" t="s">
        <v>49</v>
      </c>
      <c r="C17" s="97"/>
      <c r="D17" s="98"/>
      <c r="E17" s="46">
        <v>22014</v>
      </c>
      <c r="F17" s="3" t="s">
        <v>4</v>
      </c>
      <c r="G17" s="4"/>
      <c r="H17" s="14"/>
      <c r="I17" s="1"/>
    </row>
    <row r="18" spans="1:9" x14ac:dyDescent="0.25">
      <c r="A18" s="1"/>
      <c r="B18" s="96" t="s">
        <v>50</v>
      </c>
      <c r="C18" s="97"/>
      <c r="D18" s="98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99" t="s">
        <v>51</v>
      </c>
      <c r="C19" s="100"/>
      <c r="D19" s="101"/>
      <c r="E19" s="17">
        <f>SUM(E16:E18)</f>
        <v>1784005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113" t="s">
        <v>52</v>
      </c>
      <c r="C20" s="114"/>
      <c r="D20" s="115"/>
      <c r="E20" s="46">
        <v>-5783678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113" t="s">
        <v>53</v>
      </c>
      <c r="C21" s="114"/>
      <c r="D21" s="115"/>
      <c r="E21" s="46">
        <v>-17339806</v>
      </c>
      <c r="F21" s="3" t="s">
        <v>4</v>
      </c>
      <c r="G21" s="4"/>
      <c r="H21" s="14"/>
      <c r="I21" s="1"/>
    </row>
    <row r="22" spans="1:9" x14ac:dyDescent="0.25">
      <c r="A22" s="1"/>
      <c r="B22" s="96" t="s">
        <v>54</v>
      </c>
      <c r="C22" s="97"/>
      <c r="D22" s="98"/>
      <c r="E22" s="46">
        <v>-20236786</v>
      </c>
      <c r="F22" s="3" t="s">
        <v>4</v>
      </c>
      <c r="G22" s="4"/>
      <c r="H22" s="14"/>
      <c r="I22" s="1"/>
    </row>
    <row r="23" spans="1:9" x14ac:dyDescent="0.25">
      <c r="A23" s="1"/>
      <c r="B23" s="96" t="s">
        <v>55</v>
      </c>
      <c r="C23" s="97"/>
      <c r="D23" s="98"/>
      <c r="E23" s="46">
        <v>0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113" t="s">
        <v>56</v>
      </c>
      <c r="C24" s="114"/>
      <c r="D24" s="115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113" t="s">
        <v>57</v>
      </c>
      <c r="C25" s="114"/>
      <c r="D25" s="115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113" t="s">
        <v>58</v>
      </c>
      <c r="C26" s="114"/>
      <c r="D26" s="115"/>
      <c r="E26" s="46">
        <v>-634948</v>
      </c>
      <c r="F26" s="3" t="s">
        <v>4</v>
      </c>
      <c r="G26" s="4"/>
      <c r="H26" s="14"/>
      <c r="I26" s="1"/>
    </row>
    <row r="27" spans="1:9" x14ac:dyDescent="0.25">
      <c r="A27" s="1"/>
      <c r="B27" s="99" t="s">
        <v>59</v>
      </c>
      <c r="C27" s="100"/>
      <c r="D27" s="101"/>
      <c r="E27" s="17">
        <f>SUM(E20:E26)</f>
        <v>-43995218</v>
      </c>
      <c r="F27" s="6" t="s">
        <v>4</v>
      </c>
      <c r="G27" s="5"/>
      <c r="H27" s="15"/>
      <c r="I27" s="1"/>
    </row>
    <row r="28" spans="1:9" x14ac:dyDescent="0.25">
      <c r="A28" s="1"/>
      <c r="B28" s="99" t="s">
        <v>60</v>
      </c>
      <c r="C28" s="100"/>
      <c r="D28" s="101"/>
      <c r="E28" s="17">
        <f>E15+E19+E27</f>
        <v>-238479</v>
      </c>
      <c r="F28" s="6" t="s">
        <v>4</v>
      </c>
      <c r="G28" s="16">
        <f>IF(E28&lt;0,0,-E28)</f>
        <v>0</v>
      </c>
      <c r="H28" s="6" t="s">
        <v>4</v>
      </c>
      <c r="I28" s="1"/>
    </row>
    <row r="29" spans="1:9" x14ac:dyDescent="0.25">
      <c r="A29" s="1"/>
      <c r="B29" s="93" t="s">
        <v>61</v>
      </c>
      <c r="C29" s="94"/>
      <c r="D29" s="94"/>
      <c r="E29" s="94"/>
      <c r="F29" s="94"/>
      <c r="G29" s="94"/>
      <c r="H29" s="95"/>
      <c r="I29" s="1"/>
    </row>
    <row r="30" spans="1:9" x14ac:dyDescent="0.25">
      <c r="A30" s="1"/>
      <c r="B30" s="99" t="s">
        <v>61</v>
      </c>
      <c r="C30" s="100"/>
      <c r="D30" s="101"/>
      <c r="E30" s="45">
        <v>27382.586762614548</v>
      </c>
      <c r="F30" s="6" t="s">
        <v>4</v>
      </c>
      <c r="G30" s="17">
        <f>-$E$30</f>
        <v>-27382.586762614548</v>
      </c>
      <c r="H30" s="6" t="s">
        <v>4</v>
      </c>
      <c r="I30" s="1"/>
    </row>
    <row r="31" spans="1:9" x14ac:dyDescent="0.25">
      <c r="A31" s="1"/>
      <c r="B31" s="116" t="s">
        <v>122</v>
      </c>
      <c r="C31" s="94"/>
      <c r="D31" s="94"/>
      <c r="E31" s="94"/>
      <c r="F31" s="94"/>
      <c r="G31" s="94"/>
      <c r="H31" s="95"/>
      <c r="I31" s="1"/>
    </row>
    <row r="32" spans="1:9" ht="30" customHeight="1" x14ac:dyDescent="0.25">
      <c r="A32" s="1"/>
      <c r="B32" s="113" t="s">
        <v>123</v>
      </c>
      <c r="C32" s="114"/>
      <c r="D32" s="115"/>
      <c r="E32" s="46">
        <v>64669422</v>
      </c>
      <c r="F32" s="3" t="s">
        <v>4</v>
      </c>
      <c r="G32" s="9"/>
      <c r="H32" s="13"/>
      <c r="I32" s="1"/>
    </row>
    <row r="33" spans="1:9" x14ac:dyDescent="0.25">
      <c r="A33" s="1"/>
      <c r="B33" s="96" t="s">
        <v>62</v>
      </c>
      <c r="C33" s="97"/>
      <c r="D33" s="98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113" t="s">
        <v>63</v>
      </c>
      <c r="C34" s="114"/>
      <c r="D34" s="115"/>
      <c r="E34" s="46">
        <v>2856628</v>
      </c>
      <c r="F34" s="3" t="s">
        <v>4</v>
      </c>
      <c r="G34" s="5"/>
      <c r="H34" s="15"/>
      <c r="I34" s="1"/>
    </row>
    <row r="35" spans="1:9" x14ac:dyDescent="0.25">
      <c r="A35" s="1"/>
      <c r="B35" s="99" t="s">
        <v>64</v>
      </c>
      <c r="C35" s="100"/>
      <c r="D35" s="101"/>
      <c r="E35" s="17">
        <f>SUM(E32:E34)</f>
        <v>67526050</v>
      </c>
      <c r="F35" s="6" t="s">
        <v>4</v>
      </c>
      <c r="G35" s="17">
        <f>-E35</f>
        <v>-67526050</v>
      </c>
      <c r="H35" s="6" t="s">
        <v>4</v>
      </c>
      <c r="I35" s="1"/>
    </row>
    <row r="36" spans="1:9" x14ac:dyDescent="0.25">
      <c r="A36" s="1"/>
      <c r="B36" s="93" t="s">
        <v>40</v>
      </c>
      <c r="C36" s="94"/>
      <c r="D36" s="94"/>
      <c r="E36" s="94"/>
      <c r="F36" s="95"/>
      <c r="G36" s="18">
        <f>$G$9+$G$28+$G$30+$G$35</f>
        <v>4132265.4132373929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Magnus Bloch Thomsen (KFST)</cp:lastModifiedBy>
  <cp:lastPrinted>2016-06-14T12:57:30Z</cp:lastPrinted>
  <dcterms:created xsi:type="dcterms:W3CDTF">2016-06-02T08:51:18Z</dcterms:created>
  <dcterms:modified xsi:type="dcterms:W3CDTF">2016-12-13T17:26:54Z</dcterms:modified>
</cp:coreProperties>
</file>