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6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3" i="7" l="1"/>
  <c r="F26" i="2" l="1"/>
  <c r="C9" i="12" l="1"/>
  <c r="C11" i="12" s="1"/>
  <c r="C31" i="8" s="1"/>
  <c r="E31" i="8" s="1"/>
  <c r="F8" i="2" l="1"/>
  <c r="F8" i="7"/>
  <c r="F22" i="7" s="1"/>
  <c r="F27" i="2" l="1"/>
  <c r="C9" i="10" s="1"/>
  <c r="C15" i="11" l="1"/>
  <c r="C28" i="8" s="1"/>
  <c r="C14" i="4"/>
  <c r="C26" i="8" s="1"/>
  <c r="C28" i="3"/>
  <c r="C24" i="8" s="1"/>
  <c r="F24" i="7"/>
  <c r="C18" i="8" s="1"/>
  <c r="C22" i="3"/>
  <c r="C23" i="8" s="1"/>
  <c r="C11" i="3"/>
  <c r="C21" i="8" s="1"/>
  <c r="C8" i="4"/>
  <c r="C25" i="8" s="1"/>
  <c r="C10" i="10"/>
  <c r="C17" i="8" s="1"/>
  <c r="F29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<sst xmlns="http://schemas.openxmlformats.org/spreadsheetml/2006/main" count="451" uniqueCount="214">
  <si>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</si>
  <si>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</si>
  <si>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</si>
  <si>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</si>
  <si>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</si>
  <si>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</si>
  <si>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</si>
  <si>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</si>
  <si>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</si>
  <si>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</si>
  <si>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</si>
  <si>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</si>
  <si>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</si>
  <si>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</si>
  <si>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</si>
  <si>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</si>
  <si>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</si>
  <si>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</si>
  <si>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</si>
  <si>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</si>
  <si>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</si>
  <si>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</si>
  <si>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</si>
  <si>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</si>
  <si>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</si>
  <si>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</si>
  <si>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</si>
  <si>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</si>
  <si>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</si>
  <si>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</si>
  <si>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</si>
  <si>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</si>
  <si>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</si>
  <si>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</si>
  <si>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</si>
  <si>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</si>
  <si>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</si>
  <si>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</si>
  <si>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</si>
  <si>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</si>
  <si>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</si>
  <si>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</si>
  <si>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</si>
  <si>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</si>
  <si>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</si>
  <si>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</si>
  <si>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</si>
  <si>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</si>
  <si>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</si>
  <si>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</si>
  <si>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</si>
  <si>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</si>
  <si>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</si>
  <si>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</si>
  <si>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</si>
  <si>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</si>
  <si>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</si>
  <si>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</si>
  <si>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</si>
  <si>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</si>
  <si>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</si>
  <si>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</si>
  <si>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</si>
  <si>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</si>
  <si>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</si>
  <si>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</si>
  <si>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</si>
  <si>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</si>
  <si>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</si>
  <si>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</si>
  <si>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</si>
  <si>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</si>
  <si>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</si>
  <si>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</si>
  <si>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</si>
  <si>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</si>
  <si>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</si>
  <si>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</si>
  <si>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</si>
  <si>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</si>
  <si>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</si>
  <si>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</si>
  <si>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</si>
  <si>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</si>
  <si>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</si>
  <si>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</si>
  <si>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</si>
  <si>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</si>
  <si>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</si>
  <si>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</si>
  <si>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</si>
  <si>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</si>
  <si>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</si>
  <si>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</si>
  <si>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</si>
  <si>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</si>
  <si>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</si>
  <si>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</si>
  <si>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</si>
  <si>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</si>
  <si>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</si>
  <si>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</si>
  <si>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</si>
  <si>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</si>
  <si>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</si>
  <si>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</si>
  <si>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</si>
  <si>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</si>
  <si>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</si>
  <si>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</si>
  <si>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</si>
  <si>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</si>
  <si>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</si>
  <si>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</si>
  <si>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</si>
  <si>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</si>
  <si>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</si>
  <si>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</si>
  <si>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</si>
  <si>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</si>
  <si>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</si>
  <si>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</si>
  <si>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</si>
  <si>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</si>
  <si>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</si>
  <si>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</si>
  <si>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</si>
  <si>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</si>
  <si>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</si>
  <si>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</si>
  <si>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</si>
  <si>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</si>
  <si>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</si>
  <si>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</si>
  <si>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</si>
  <si>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</si>
  <si>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</si>
  <si>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</si>
  <si>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</si>
  <si>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</si>
  <si>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</si>
  <si>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</si>
  <si>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</si>
  <si>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</si>
  <si>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</si>
  <si>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</si>
  <si>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</si>
  <si>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</si>
  <si>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</si>
  <si>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</si>
  <si>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</si>
  <si>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</si>
  <si>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</si>
  <si>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</si>
  <si>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</si>
  <si>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</si>
  <si>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</si>
  <si>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</si>
  <si>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</si>
  <si>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</si>
  <si>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</si>
  <si>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</si>
  <si>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</si>
  <si>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</si>
  <si>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</si>
  <si>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</si>
  <si>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</si>
  <si>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</si>
  <si>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</si>
  <si>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</si>
  <si>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</si>
  <si>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</si>
  <si>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</si>
  <si>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</si>
  <si>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</si>
  <si>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</si>
  <si>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</si>
  <si>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</si>
  <si>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</si>
  <si>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</si>
  <si>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</si>
  <si>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</si>
  <si>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</si>
  <si>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Pumpestation (inkl. evt. hydrofor)/trykforøger, Mek./EL</t>
  </si>
  <si>
    <t>2014</t>
  </si>
  <si>
    <t>25</t>
  </si>
  <si>
    <t>Beholderanlæg - vandtårn</t>
  </si>
  <si>
    <t>50</t>
  </si>
  <si>
    <t>Ventiler på Ø110 mm &lt; Ledningsnet ≤ Ø 250 mm</t>
  </si>
  <si>
    <t>75</t>
  </si>
  <si>
    <t>Stik på ledningsnet, Konstruktioner</t>
  </si>
  <si>
    <t>Ø 50mm &lt; Ledningsnet ≤ Ø110 mm</t>
  </si>
  <si>
    <t>Ventiler på ledningsnet ≤ Ø50 mm</t>
  </si>
  <si>
    <t>Ventiler på Ø 50mm &lt; Ledningsnet ≤ Ø110 mm</t>
  </si>
  <si>
    <t>Ø110 mm &lt; Ledningsnet ≤ Ø 250 mm</t>
  </si>
  <si>
    <t>Ledningsnet ≤ Ø50 mm</t>
  </si>
  <si>
    <t>Skelbrønd, Konstruktioner</t>
  </si>
  <si>
    <t xml:space="preserve">Afregningsmålere, mekaniske </t>
  </si>
  <si>
    <t>8</t>
  </si>
  <si>
    <t>Beholderanlæg - højdebeholder</t>
  </si>
  <si>
    <t>SRO-anlæg, vandværk</t>
  </si>
  <si>
    <t>10</t>
  </si>
  <si>
    <t>5</t>
  </si>
  <si>
    <t>SRO anlæg</t>
  </si>
  <si>
    <t>Software (Aquis og ledningsdatabase)</t>
  </si>
  <si>
    <t>Boring (inkl. etablering, forerør, filter og prøvepumpning)</t>
  </si>
  <si>
    <t>20</t>
  </si>
  <si>
    <t>Arbejdsplads</t>
  </si>
  <si>
    <t>Ejendomsskatter</t>
  </si>
  <si>
    <t>Selskabsskatter</t>
  </si>
  <si>
    <t>Dokumenteret Drikkevandssikkerhed (DDS)</t>
  </si>
  <si>
    <t>Køb af ydelser og produkter hos et andet selskab, der er omfattet af prisloftreguleringen</t>
  </si>
  <si>
    <t>Fredensborg Vand AS</t>
  </si>
  <si>
    <t>V054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</si>
</sst>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212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213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129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138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1" t="s">
        <v>139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Fredensborg Vand AS</v>
      </c>
      <c r="B1" s="56"/>
      <c r="C1" s="56"/>
      <c r="D1" s="56"/>
      <c r="E1" s="56"/>
    </row>
    <row r="2" spans="1:5" x14ac:dyDescent="0.25">
      <c r="A2" s="219" t="str">
        <f>'1. Forside'!A2</f>
        <v>V054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108" t="s">
        <v>210</v>
      </c>
      <c r="C7" s="51">
        <v>300000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300000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481851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500000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-18149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Fredensborg Vand AS</v>
      </c>
      <c r="B1" s="26"/>
      <c r="C1" s="26"/>
      <c r="D1" s="26"/>
      <c r="E1" s="26"/>
    </row>
    <row r="2" spans="1:5" x14ac:dyDescent="0.25">
      <c r="A2" s="220" t="str">
        <f>'1. Forside'!A2</f>
        <v>V054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179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850000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300000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771005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1125000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-353995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Fredensborg Vand AS</v>
      </c>
      <c r="B1" s="26"/>
      <c r="C1" s="26"/>
      <c r="D1" s="26"/>
      <c r="E1" s="26"/>
    </row>
    <row r="2" spans="1:5" x14ac:dyDescent="0.25">
      <c r="A2" s="220" t="str">
        <f>'1. Forside'!A2</f>
        <v>V054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180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16051617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7644630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8406987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1681397.4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Fredensborg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181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33333018.933932018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5561547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1557704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131848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504167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7755266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931866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931866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2830960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-918031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-10594226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-5835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-11518092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2672426</v>
      </c>
      <c r="D29" s="79" t="s">
        <v>0</v>
      </c>
      <c r="E29" s="10">
        <f>-C29</f>
        <v>-2672426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30660592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30660592</v>
      </c>
      <c r="D36" s="79" t="s">
        <v>0</v>
      </c>
      <c r="E36" s="10">
        <f>-C36</f>
        <v>-30660592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0.93393201753497124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Fredensborg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V054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182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3566758</v>
      </c>
      <c r="D7" s="221" t="s">
        <v>0</v>
      </c>
      <c r="E7" s="222">
        <v>2572746</v>
      </c>
      <c r="F7" s="221" t="s">
        <v>0</v>
      </c>
      <c r="G7" s="222">
        <v>3016866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1037657</v>
      </c>
      <c r="F8" s="221" t="s">
        <v>0</v>
      </c>
      <c r="G8" s="223">
        <v>2830960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81304</v>
      </c>
      <c r="D9" s="221" t="s">
        <v>0</v>
      </c>
      <c r="E9" s="223">
        <v>0</v>
      </c>
      <c r="F9" s="221" t="s">
        <v>0</v>
      </c>
      <c r="G9" s="223">
        <v>2672426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3485454</v>
      </c>
      <c r="D11" s="225" t="s">
        <v>0</v>
      </c>
      <c r="E11" s="55">
        <f>C11+E7-E8-E9</f>
        <v>5020543</v>
      </c>
      <c r="F11" s="225" t="s">
        <v>0</v>
      </c>
      <c r="G11" s="55">
        <f>E11+G7-G8-G9</f>
        <v>2534023</v>
      </c>
      <c r="H11" s="225" t="s">
        <v>0</v>
      </c>
      <c r="I11" s="55">
        <f>G11+I7-I8-I9</f>
        <v>2534023</v>
      </c>
      <c r="J11" s="225" t="s">
        <v>0</v>
      </c>
      <c r="K11" s="55">
        <f>K7-K8-K9+K10+I11</f>
        <v>2534023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Fredensborg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9863690.6339984369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-37482.024409194062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-493185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9333023.6095892433</v>
      </c>
      <c r="D13" s="79" t="s">
        <v>0</v>
      </c>
      <c r="E13" s="6">
        <f>C13</f>
        <v>9333023.6095892433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5296531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investeringer'!F29</f>
        <v>2338618.4816666665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689828.91666666674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investeringer'!F24</f>
        <v>465333.33333333331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8790311.7316666674</v>
      </c>
      <c r="D19" s="79" t="s">
        <v>0</v>
      </c>
      <c r="E19" s="8">
        <f>C19</f>
        <v>8790311.7316666674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omkostninger'!C11</f>
        <v>3284000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omkostninger'!C16</f>
        <v>10250000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omkostninger'!C22</f>
        <v>105000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omkostninger'!C28</f>
        <v>1291678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300000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-18149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550000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-353995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15408534</v>
      </c>
      <c r="D29" s="79" t="s">
        <v>0</v>
      </c>
      <c r="E29" s="6">
        <f>C29</f>
        <v>15408534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1681397.4</v>
      </c>
      <c r="D31" s="79" t="s">
        <v>0</v>
      </c>
      <c r="E31" s="10">
        <f>C31</f>
        <v>1681397.4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0.93393201753497124</v>
      </c>
      <c r="D33" s="79" t="s">
        <v>0</v>
      </c>
      <c r="E33" s="12">
        <f>C33</f>
        <v>0.93393201753497124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35213267.67518793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1705492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20.646984961048151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14.636989018528338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Fredensborg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9863690.6339984369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9863690.6339984369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9863690.6339984369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-37482.024409194062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Fredensborg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4528420.3700686814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9826208.6095892433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9863690.6339984369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7">
        <v>3836975.6566253919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493185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Fredensborg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215397513.5843102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5296531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5296531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Fredensborg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89850</v>
      </c>
      <c r="F8" s="34">
        <f t="shared" ref="F8:F26" si="0">E8/D8</f>
        <v>3594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93061</v>
      </c>
      <c r="F9" s="34">
        <f t="shared" ref="F9:F25" si="1">E9/D9</f>
        <v>1861.22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189</v>
      </c>
      <c r="E10" s="32">
        <v>194431</v>
      </c>
      <c r="F10" s="34">
        <f t="shared" si="1"/>
        <v>2592.4133333333334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 t="s">
        <v>184</v>
      </c>
      <c r="D11" s="31" t="s">
        <v>189</v>
      </c>
      <c r="E11" s="32">
        <v>2882743</v>
      </c>
      <c r="F11" s="34">
        <f t="shared" si="1"/>
        <v>38436.573333333334</v>
      </c>
      <c r="G11" s="35" t="s">
        <v>0</v>
      </c>
      <c r="H11" s="26"/>
    </row>
    <row r="12" spans="1:8" s="148" customFormat="1" x14ac:dyDescent="0.25">
      <c r="A12" s="26"/>
      <c r="B12" s="29" t="s">
        <v>191</v>
      </c>
      <c r="C12" s="30" t="s">
        <v>184</v>
      </c>
      <c r="D12" s="31" t="s">
        <v>189</v>
      </c>
      <c r="E12" s="32">
        <v>400868</v>
      </c>
      <c r="F12" s="34">
        <f t="shared" si="1"/>
        <v>5344.9066666666668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184</v>
      </c>
      <c r="D13" s="31" t="s">
        <v>189</v>
      </c>
      <c r="E13" s="32">
        <v>820890</v>
      </c>
      <c r="F13" s="34">
        <f t="shared" si="1"/>
        <v>10945.2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 t="s">
        <v>184</v>
      </c>
      <c r="D14" s="31" t="s">
        <v>189</v>
      </c>
      <c r="E14" s="32">
        <v>8980</v>
      </c>
      <c r="F14" s="34">
        <f t="shared" si="1"/>
        <v>119.73333333333333</v>
      </c>
      <c r="G14" s="35" t="s">
        <v>0</v>
      </c>
      <c r="H14" s="26"/>
    </row>
    <row r="15" spans="1:8" s="148" customFormat="1" x14ac:dyDescent="0.25">
      <c r="A15" s="26"/>
      <c r="B15" s="29" t="s">
        <v>194</v>
      </c>
      <c r="C15" s="30" t="s">
        <v>184</v>
      </c>
      <c r="D15" s="31" t="s">
        <v>189</v>
      </c>
      <c r="E15" s="32">
        <v>4444033</v>
      </c>
      <c r="F15" s="34">
        <f t="shared" si="1"/>
        <v>59253.773333333331</v>
      </c>
      <c r="G15" s="35" t="s">
        <v>0</v>
      </c>
      <c r="H15" s="26"/>
    </row>
    <row r="16" spans="1:8" s="148" customFormat="1" x14ac:dyDescent="0.25">
      <c r="A16" s="26"/>
      <c r="B16" s="29" t="s">
        <v>195</v>
      </c>
      <c r="C16" s="30" t="s">
        <v>184</v>
      </c>
      <c r="D16" s="31" t="s">
        <v>189</v>
      </c>
      <c r="E16" s="32">
        <v>288066</v>
      </c>
      <c r="F16" s="34">
        <f t="shared" si="1"/>
        <v>3840.88</v>
      </c>
      <c r="G16" s="35" t="s">
        <v>0</v>
      </c>
      <c r="H16" s="26"/>
    </row>
    <row r="17" spans="1:8" s="148" customFormat="1" x14ac:dyDescent="0.25">
      <c r="A17" s="26"/>
      <c r="B17" s="29" t="s">
        <v>196</v>
      </c>
      <c r="C17" s="30" t="s">
        <v>184</v>
      </c>
      <c r="D17" s="31" t="s">
        <v>187</v>
      </c>
      <c r="E17" s="32">
        <v>10415</v>
      </c>
      <c r="F17" s="34">
        <f t="shared" si="1"/>
        <v>208.3</v>
      </c>
      <c r="G17" s="35" t="s">
        <v>0</v>
      </c>
      <c r="H17" s="26"/>
    </row>
    <row r="18" spans="1:8" s="148" customFormat="1" x14ac:dyDescent="0.25">
      <c r="A18" s="26"/>
      <c r="B18" s="29" t="s">
        <v>197</v>
      </c>
      <c r="C18" s="30" t="s">
        <v>184</v>
      </c>
      <c r="D18" s="31" t="s">
        <v>198</v>
      </c>
      <c r="E18" s="32">
        <v>178075</v>
      </c>
      <c r="F18" s="34">
        <f t="shared" si="1"/>
        <v>22259.375</v>
      </c>
      <c r="G18" s="35" t="s">
        <v>0</v>
      </c>
      <c r="H18" s="26"/>
    </row>
    <row r="19" spans="1:8" s="148" customFormat="1" x14ac:dyDescent="0.25">
      <c r="A19" s="26"/>
      <c r="B19" s="29" t="s">
        <v>199</v>
      </c>
      <c r="C19" s="30" t="s">
        <v>184</v>
      </c>
      <c r="D19" s="31" t="s">
        <v>187</v>
      </c>
      <c r="E19" s="32">
        <v>50705</v>
      </c>
      <c r="F19" s="34">
        <f t="shared" si="1"/>
        <v>1014.1</v>
      </c>
      <c r="G19" s="35" t="s">
        <v>0</v>
      </c>
      <c r="H19" s="26"/>
    </row>
    <row r="20" spans="1:8" s="148" customFormat="1" x14ac:dyDescent="0.25">
      <c r="A20" s="26"/>
      <c r="B20" s="29" t="s">
        <v>200</v>
      </c>
      <c r="C20" s="30" t="s">
        <v>184</v>
      </c>
      <c r="D20" s="31" t="s">
        <v>201</v>
      </c>
      <c r="E20" s="32">
        <v>27357</v>
      </c>
      <c r="F20" s="34">
        <f t="shared" si="1"/>
        <v>2735.7</v>
      </c>
      <c r="G20" s="35" t="s">
        <v>0</v>
      </c>
      <c r="H20" s="26"/>
    </row>
    <row r="21" spans="1:8" s="148" customFormat="1" x14ac:dyDescent="0.25">
      <c r="A21" s="26"/>
      <c r="B21" s="29" t="s">
        <v>204</v>
      </c>
      <c r="C21" s="30" t="s">
        <v>184</v>
      </c>
      <c r="D21" s="31" t="s">
        <v>202</v>
      </c>
      <c r="E21" s="32">
        <v>1501472</v>
      </c>
      <c r="F21" s="34">
        <f t="shared" si="1"/>
        <v>300294.40000000002</v>
      </c>
      <c r="G21" s="35" t="s">
        <v>0</v>
      </c>
      <c r="H21" s="26"/>
    </row>
    <row r="22" spans="1:8" s="148" customFormat="1" x14ac:dyDescent="0.25">
      <c r="A22" s="26"/>
      <c r="B22" s="29" t="s">
        <v>203</v>
      </c>
      <c r="C22" s="30" t="s">
        <v>184</v>
      </c>
      <c r="D22" s="31" t="s">
        <v>201</v>
      </c>
      <c r="E22" s="32">
        <v>128450</v>
      </c>
      <c r="F22" s="34">
        <f t="shared" si="1"/>
        <v>12845</v>
      </c>
      <c r="G22" s="35" t="s">
        <v>0</v>
      </c>
      <c r="H22" s="26"/>
    </row>
    <row r="23" spans="1:8" s="148" customFormat="1" x14ac:dyDescent="0.25">
      <c r="A23" s="26"/>
      <c r="B23" s="29" t="s">
        <v>205</v>
      </c>
      <c r="C23" s="30" t="s">
        <v>184</v>
      </c>
      <c r="D23" s="31" t="s">
        <v>202</v>
      </c>
      <c r="E23" s="32">
        <v>343238</v>
      </c>
      <c r="F23" s="34">
        <f t="shared" si="1"/>
        <v>68647.600000000006</v>
      </c>
      <c r="G23" s="35" t="s">
        <v>0</v>
      </c>
      <c r="H23" s="26"/>
    </row>
    <row r="24" spans="1:8" s="148" customFormat="1" x14ac:dyDescent="0.25">
      <c r="A24" s="26"/>
      <c r="B24" s="29" t="s">
        <v>205</v>
      </c>
      <c r="C24" s="30" t="s">
        <v>184</v>
      </c>
      <c r="D24" s="31" t="s">
        <v>206</v>
      </c>
      <c r="E24" s="32">
        <v>360047</v>
      </c>
      <c r="F24" s="34">
        <f t="shared" si="1"/>
        <v>18002.349999999999</v>
      </c>
      <c r="G24" s="35" t="s">
        <v>0</v>
      </c>
      <c r="H24" s="26"/>
    </row>
    <row r="25" spans="1:8" s="148" customFormat="1" x14ac:dyDescent="0.25">
      <c r="A25" s="26"/>
      <c r="B25" s="29" t="s">
        <v>207</v>
      </c>
      <c r="C25" s="30" t="s">
        <v>184</v>
      </c>
      <c r="D25" s="31" t="s">
        <v>206</v>
      </c>
      <c r="E25" s="32">
        <v>690699</v>
      </c>
      <c r="F25" s="34">
        <f t="shared" si="1"/>
        <v>34534.949999999997</v>
      </c>
      <c r="G25" s="35" t="s">
        <v>0</v>
      </c>
      <c r="H25" s="26"/>
    </row>
    <row r="26" spans="1:8" s="148" customFormat="1" x14ac:dyDescent="0.25">
      <c r="A26" s="26"/>
      <c r="B26" s="29" t="s">
        <v>205</v>
      </c>
      <c r="C26" s="30" t="s">
        <v>184</v>
      </c>
      <c r="D26" s="31" t="s">
        <v>206</v>
      </c>
      <c r="E26" s="32">
        <v>222693</v>
      </c>
      <c r="F26" s="34">
        <f t="shared" si="0"/>
        <v>11134.65</v>
      </c>
      <c r="G26" s="35" t="s">
        <v>0</v>
      </c>
      <c r="H26" s="26"/>
    </row>
    <row r="27" spans="1:8" s="148" customFormat="1" x14ac:dyDescent="0.25">
      <c r="A27" s="26"/>
      <c r="B27" s="23" t="s">
        <v>71</v>
      </c>
      <c r="C27" s="158"/>
      <c r="D27" s="158"/>
      <c r="E27" s="158"/>
      <c r="F27" s="36">
        <f>SUM(F8:F26)</f>
        <v>597665.125</v>
      </c>
      <c r="G27" s="37" t="s">
        <v>0</v>
      </c>
      <c r="H27" s="26"/>
    </row>
    <row r="28" spans="1:8" s="148" customFormat="1" x14ac:dyDescent="0.25">
      <c r="A28" s="26"/>
      <c r="B28" s="107" t="s">
        <v>133</v>
      </c>
      <c r="C28" s="159"/>
      <c r="D28" s="159"/>
      <c r="E28" s="159"/>
      <c r="F28" s="66">
        <v>1740953.3566666665</v>
      </c>
      <c r="G28" s="37" t="s">
        <v>0</v>
      </c>
      <c r="H28" s="26"/>
    </row>
    <row r="29" spans="1:8" s="148" customFormat="1" x14ac:dyDescent="0.25">
      <c r="A29" s="26"/>
      <c r="B29" s="39" t="s">
        <v>68</v>
      </c>
      <c r="C29" s="160"/>
      <c r="D29" s="160"/>
      <c r="E29" s="161"/>
      <c r="F29" s="38">
        <f>F27+F28</f>
        <v>2338618.4816666665</v>
      </c>
      <c r="G29" s="38" t="s">
        <v>0</v>
      </c>
      <c r="H29" s="26"/>
    </row>
    <row r="30" spans="1:8" s="148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48" customFormat="1" x14ac:dyDescent="0.25">
      <c r="A32" s="26"/>
      <c r="B32" s="26"/>
      <c r="C32" s="26"/>
      <c r="D32" s="26"/>
      <c r="E32" s="26"/>
      <c r="F32" s="26"/>
      <c r="G32" s="26"/>
      <c r="H32" s="26"/>
    </row>
    <row r="33" s="148" customFormat="1" hidden="1" x14ac:dyDescent="0.25"/>
    <row r="34" s="148" customFormat="1" hidden="1" x14ac:dyDescent="0.25"/>
    <row r="35" s="148" customFormat="1" hidden="1" x14ac:dyDescent="0.25"/>
    <row r="36" s="148" customFormat="1" ht="14.45" hidden="1" customHeight="1" x14ac:dyDescent="0.25"/>
    <row r="37" s="148" customFormat="1" ht="14.4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Fredensborg Vand AS</v>
      </c>
      <c r="B1" s="162"/>
      <c r="C1" s="162"/>
      <c r="D1" s="162"/>
      <c r="E1" s="162"/>
    </row>
    <row r="2" spans="1:5" x14ac:dyDescent="0.25">
      <c r="A2" s="1" t="str">
        <f>'1. Forside'!A2</f>
        <v>V054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269168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236333.33333333331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investeringer'!F27</f>
        <v>597665.125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689828.91666666674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Fredensborg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203</v>
      </c>
      <c r="C8" s="30">
        <v>2015</v>
      </c>
      <c r="D8" s="31">
        <v>10</v>
      </c>
      <c r="E8" s="32">
        <v>400000</v>
      </c>
      <c r="F8" s="45">
        <f>E8/D8</f>
        <v>40000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75</v>
      </c>
      <c r="E9" s="32">
        <v>4000000</v>
      </c>
      <c r="F9" s="45">
        <f t="shared" ref="F9:F21" si="0">E9/D9</f>
        <v>53333.333333333336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>
        <v>2015</v>
      </c>
      <c r="D10" s="31">
        <v>75</v>
      </c>
      <c r="E10" s="32">
        <v>500000</v>
      </c>
      <c r="F10" s="45">
        <f t="shared" si="0"/>
        <v>6666.666666666667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>
        <v>2015</v>
      </c>
      <c r="D11" s="31">
        <v>75</v>
      </c>
      <c r="E11" s="32">
        <v>800000</v>
      </c>
      <c r="F11" s="45">
        <f t="shared" si="0"/>
        <v>10666.666666666666</v>
      </c>
      <c r="G11" s="35" t="s">
        <v>0</v>
      </c>
      <c r="H11" s="26"/>
    </row>
    <row r="12" spans="1:8" s="148" customFormat="1" x14ac:dyDescent="0.25">
      <c r="A12" s="26"/>
      <c r="B12" s="29" t="s">
        <v>194</v>
      </c>
      <c r="C12" s="30">
        <v>2015</v>
      </c>
      <c r="D12" s="31">
        <v>75</v>
      </c>
      <c r="E12" s="32">
        <v>400000</v>
      </c>
      <c r="F12" s="45">
        <f t="shared" si="0"/>
        <v>5333.333333333333</v>
      </c>
      <c r="G12" s="35" t="s">
        <v>0</v>
      </c>
      <c r="H12" s="26"/>
    </row>
    <row r="13" spans="1:8" s="148" customFormat="1" x14ac:dyDescent="0.25">
      <c r="A13" s="26"/>
      <c r="B13" s="29" t="s">
        <v>197</v>
      </c>
      <c r="C13" s="30">
        <v>2015</v>
      </c>
      <c r="D13" s="31">
        <v>8</v>
      </c>
      <c r="E13" s="32">
        <v>1000000</v>
      </c>
      <c r="F13" s="45">
        <f t="shared" si="0"/>
        <v>125000</v>
      </c>
      <c r="G13" s="35" t="s">
        <v>0</v>
      </c>
      <c r="H13" s="26"/>
    </row>
    <row r="14" spans="1:8" s="148" customFormat="1" x14ac:dyDescent="0.25">
      <c r="A14" s="26"/>
      <c r="B14" s="29" t="s">
        <v>195</v>
      </c>
      <c r="C14" s="30">
        <v>2015</v>
      </c>
      <c r="D14" s="31">
        <v>75</v>
      </c>
      <c r="E14" s="32">
        <v>500000</v>
      </c>
      <c r="F14" s="45">
        <f t="shared" si="0"/>
        <v>6666.666666666667</v>
      </c>
      <c r="G14" s="35" t="s">
        <v>0</v>
      </c>
      <c r="H14" s="26"/>
    </row>
    <row r="15" spans="1:8" s="148" customFormat="1" x14ac:dyDescent="0.25">
      <c r="A15" s="26"/>
      <c r="B15" s="29" t="s">
        <v>205</v>
      </c>
      <c r="C15" s="30">
        <v>2016</v>
      </c>
      <c r="D15" s="31">
        <v>30</v>
      </c>
      <c r="E15" s="32">
        <v>500000</v>
      </c>
      <c r="F15" s="45">
        <f t="shared" si="0"/>
        <v>16666.666666666668</v>
      </c>
      <c r="G15" s="35" t="s">
        <v>0</v>
      </c>
      <c r="H15" s="26"/>
    </row>
    <row r="16" spans="1:8" s="148" customFormat="1" x14ac:dyDescent="0.25">
      <c r="A16" s="26"/>
      <c r="B16" s="29" t="s">
        <v>191</v>
      </c>
      <c r="C16" s="30">
        <v>2016</v>
      </c>
      <c r="D16" s="31">
        <v>75</v>
      </c>
      <c r="E16" s="32">
        <v>3500000</v>
      </c>
      <c r="F16" s="45">
        <f t="shared" si="0"/>
        <v>46666.666666666664</v>
      </c>
      <c r="G16" s="35" t="s">
        <v>0</v>
      </c>
      <c r="H16" s="26"/>
    </row>
    <row r="17" spans="1:8" s="148" customFormat="1" x14ac:dyDescent="0.25">
      <c r="A17" s="26"/>
      <c r="B17" s="29" t="s">
        <v>193</v>
      </c>
      <c r="C17" s="30">
        <v>2016</v>
      </c>
      <c r="D17" s="31">
        <v>75</v>
      </c>
      <c r="E17" s="32">
        <v>500000</v>
      </c>
      <c r="F17" s="45">
        <f t="shared" si="0"/>
        <v>6666.666666666667</v>
      </c>
      <c r="G17" s="35" t="s">
        <v>0</v>
      </c>
      <c r="H17" s="26"/>
    </row>
    <row r="18" spans="1:8" s="148" customFormat="1" x14ac:dyDescent="0.25">
      <c r="A18" s="26"/>
      <c r="B18" s="29" t="s">
        <v>190</v>
      </c>
      <c r="C18" s="30">
        <v>2016</v>
      </c>
      <c r="D18" s="31">
        <v>75</v>
      </c>
      <c r="E18" s="32">
        <v>800000</v>
      </c>
      <c r="F18" s="45">
        <f t="shared" si="0"/>
        <v>10666.666666666666</v>
      </c>
      <c r="G18" s="35" t="s">
        <v>0</v>
      </c>
      <c r="H18" s="26"/>
    </row>
    <row r="19" spans="1:8" s="148" customFormat="1" x14ac:dyDescent="0.25">
      <c r="A19" s="26"/>
      <c r="B19" s="29" t="s">
        <v>194</v>
      </c>
      <c r="C19" s="30">
        <v>2016</v>
      </c>
      <c r="D19" s="31">
        <v>75</v>
      </c>
      <c r="E19" s="32">
        <v>400000</v>
      </c>
      <c r="F19" s="45">
        <f t="shared" si="0"/>
        <v>5333.333333333333</v>
      </c>
      <c r="G19" s="35" t="s">
        <v>0</v>
      </c>
      <c r="H19" s="26"/>
    </row>
    <row r="20" spans="1:8" s="148" customFormat="1" x14ac:dyDescent="0.25">
      <c r="A20" s="26"/>
      <c r="B20" s="29" t="s">
        <v>197</v>
      </c>
      <c r="C20" s="30">
        <v>2016</v>
      </c>
      <c r="D20" s="31">
        <v>8</v>
      </c>
      <c r="E20" s="32">
        <v>1000000</v>
      </c>
      <c r="F20" s="45">
        <f t="shared" si="0"/>
        <v>125000</v>
      </c>
      <c r="G20" s="35" t="s">
        <v>0</v>
      </c>
      <c r="H20" s="26"/>
    </row>
    <row r="21" spans="1:8" s="148" customFormat="1" x14ac:dyDescent="0.25">
      <c r="A21" s="26"/>
      <c r="B21" s="29" t="s">
        <v>195</v>
      </c>
      <c r="C21" s="30">
        <v>2016</v>
      </c>
      <c r="D21" s="31">
        <v>75</v>
      </c>
      <c r="E21" s="32">
        <v>500000</v>
      </c>
      <c r="F21" s="45">
        <f t="shared" si="0"/>
        <v>6666.666666666667</v>
      </c>
      <c r="G21" s="35" t="s">
        <v>0</v>
      </c>
      <c r="H21" s="26"/>
    </row>
    <row r="22" spans="1:8" s="148" customFormat="1" x14ac:dyDescent="0.25">
      <c r="A22" s="26"/>
      <c r="B22" s="109" t="s">
        <v>72</v>
      </c>
      <c r="C22" s="165"/>
      <c r="D22" s="166"/>
      <c r="E22" s="167"/>
      <c r="F22" s="46">
        <f>SUMIF(C8:C21,"2015",F8:F21)</f>
        <v>247666.66666666666</v>
      </c>
      <c r="G22" s="47" t="s">
        <v>0</v>
      </c>
      <c r="H22" s="26"/>
    </row>
    <row r="23" spans="1:8" s="148" customFormat="1" x14ac:dyDescent="0.25">
      <c r="A23" s="26"/>
      <c r="B23" s="107" t="s">
        <v>131</v>
      </c>
      <c r="C23" s="168"/>
      <c r="D23" s="169"/>
      <c r="E23" s="170"/>
      <c r="F23" s="46">
        <f>SUMIF(C8:C21,"2016",F8:F21)</f>
        <v>217666.66666666666</v>
      </c>
      <c r="G23" s="47" t="s">
        <v>0</v>
      </c>
      <c r="H23" s="26"/>
    </row>
    <row r="24" spans="1:8" s="148" customFormat="1" x14ac:dyDescent="0.25">
      <c r="A24" s="26"/>
      <c r="B24" s="50" t="s">
        <v>36</v>
      </c>
      <c r="C24" s="171"/>
      <c r="D24" s="172"/>
      <c r="E24" s="172"/>
      <c r="F24" s="48">
        <f>F22+F23</f>
        <v>465333.33333333331</v>
      </c>
      <c r="G24" s="49" t="s">
        <v>0</v>
      </c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173"/>
      <c r="G27" s="173"/>
      <c r="H27" s="26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t="12" hidden="1" customHeight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Fredensborg Vand AS</v>
      </c>
      <c r="B1" s="56"/>
      <c r="C1" s="56"/>
      <c r="D1" s="176"/>
      <c r="E1" s="56"/>
    </row>
    <row r="2" spans="1:5" x14ac:dyDescent="0.25">
      <c r="A2" s="219" t="str">
        <f>'1. Forside'!A2</f>
        <v>V054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211</v>
      </c>
      <c r="C8" s="51">
        <v>3000000</v>
      </c>
      <c r="D8" s="181" t="s">
        <v>0</v>
      </c>
      <c r="E8" s="56"/>
    </row>
    <row r="9" spans="1:5" x14ac:dyDescent="0.25">
      <c r="A9" s="56"/>
      <c r="B9" s="206" t="s">
        <v>208</v>
      </c>
      <c r="C9" s="51">
        <v>108000</v>
      </c>
      <c r="D9" s="181" t="s">
        <v>0</v>
      </c>
      <c r="E9" s="56"/>
    </row>
    <row r="10" spans="1:5" x14ac:dyDescent="0.25">
      <c r="A10" s="56"/>
      <c r="B10" s="206" t="s">
        <v>209</v>
      </c>
      <c r="C10" s="51">
        <v>143000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3284000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177</v>
      </c>
      <c r="C14" s="178"/>
      <c r="D14" s="179"/>
      <c r="E14" s="56"/>
    </row>
    <row r="15" spans="1:5" x14ac:dyDescent="0.25">
      <c r="A15" s="56"/>
      <c r="B15" s="53" t="s">
        <v>178</v>
      </c>
      <c r="C15" s="180">
        <v>10250000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10250000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0" t="s">
        <v>141</v>
      </c>
      <c r="C19" s="261"/>
      <c r="D19" s="262"/>
      <c r="E19" s="56"/>
    </row>
    <row r="20" spans="1:5" x14ac:dyDescent="0.25">
      <c r="A20" s="56"/>
      <c r="B20" s="53" t="s">
        <v>70</v>
      </c>
      <c r="C20" s="51">
        <v>73500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31500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105000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3" t="s">
        <v>142</v>
      </c>
      <c r="C25" s="264"/>
      <c r="D25" s="265"/>
      <c r="E25" s="56"/>
    </row>
    <row r="26" spans="1:5" x14ac:dyDescent="0.25">
      <c r="A26" s="56"/>
      <c r="B26" s="108" t="s">
        <v>143</v>
      </c>
      <c r="C26" s="19">
        <v>13538178</v>
      </c>
      <c r="D26" s="58" t="s">
        <v>0</v>
      </c>
      <c r="E26" s="56"/>
    </row>
    <row r="27" spans="1:5" x14ac:dyDescent="0.25">
      <c r="A27" s="56"/>
      <c r="B27" s="108" t="s">
        <v>144</v>
      </c>
      <c r="C27" s="40">
        <v>12246500</v>
      </c>
      <c r="D27" s="58" t="s">
        <v>0</v>
      </c>
      <c r="E27" s="56"/>
    </row>
    <row r="28" spans="1:5" x14ac:dyDescent="0.25">
      <c r="A28" s="56"/>
      <c r="B28" s="28" t="s">
        <v>145</v>
      </c>
      <c r="C28" s="55">
        <f>C26-C27</f>
        <v>1291678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2015-08-25T07:50:27Z</dcterms:modified>
</cp:coreProperties>
</file>