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34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6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8" i="2"/>
  <c r="F70" i="2" l="1"/>
  <c r="F72" i="2" s="1"/>
  <c r="C16" i="8" l="1"/>
  <c r="E31" i="19" l="1"/>
  <c r="C36" i="19" l="1"/>
  <c r="E36" i="19" s="1"/>
  <c r="C9" i="10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16"/>
  <c r="C8" i="8" s="1"/>
  <c r="C17" i="3"/>
  <c r="C22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45" i="7" l="1"/>
  <c r="C9" i="12" l="1"/>
  <c r="C31" i="8" s="1"/>
  <c r="E31" i="8" s="1"/>
  <c r="F8" i="7" l="1"/>
  <c r="F44" i="7" s="1"/>
  <c r="C15" i="11" l="1"/>
  <c r="C28" i="8" s="1"/>
  <c r="C22" i="4"/>
  <c r="C26" i="8" s="1"/>
  <c r="C29" i="3"/>
  <c r="C24" i="8" s="1"/>
  <c r="F46" i="7"/>
  <c r="C18" i="8" s="1"/>
  <c r="C23" i="3"/>
  <c r="C23" i="8" s="1"/>
  <c r="C12" i="3"/>
  <c r="C21" i="8" s="1"/>
  <c r="C25" i="8"/>
  <c r="C10" i="10"/>
  <c r="C17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<sst xmlns="http://schemas.openxmlformats.org/spreadsheetml/2006/main" count="757" uniqueCount="238">
  <si>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</si>
  <si>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</si>
  <si>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</si>
  <si>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</si>
  <si>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</si>
  <si>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</si>
  <si>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</si>
  <si>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</si>
  <si>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</si>
  <si>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</si>
  <si>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</si>
  <si>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</si>
  <si>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</si>
  <si>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</si>
  <si>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</si>
  <si>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</si>
  <si>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</si>
  <si>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</si>
  <si>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</si>
  <si>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</si>
  <si>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</si>
  <si>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</si>
  <si>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</si>
  <si>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</si>
  <si>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</si>
  <si>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</si>
  <si>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</si>
  <si>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</si>
  <si>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</si>
  <si>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</si>
  <si>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</si>
  <si>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</si>
  <si>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</si>
  <si>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</si>
  <si>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</si>
  <si>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</si>
  <si>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</si>
  <si>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</si>
  <si>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</si>
  <si>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</si>
  <si>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</si>
  <si>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</si>
  <si>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</si>
  <si>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</si>
  <si>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</si>
  <si>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</si>
  <si>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</si>
  <si>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</si>
  <si>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</si>
  <si>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</si>
  <si>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</si>
  <si>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</si>
  <si>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</si>
  <si>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</si>
  <si>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</si>
  <si>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</si>
  <si>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</si>
  <si>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</si>
  <si>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</si>
  <si>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</si>
  <si>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</si>
  <si>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</si>
  <si>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</si>
  <si>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</si>
  <si>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</si>
  <si>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</si>
  <si>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</si>
  <si>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</si>
  <si>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</si>
  <si>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</si>
  <si>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</si>
  <si>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</si>
  <si>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</si>
  <si>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</si>
  <si>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</si>
  <si>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</si>
  <si>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</si>
  <si>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</si>
  <si>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</si>
  <si>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</si>
  <si>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</si>
  <si>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</si>
  <si>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</si>
  <si>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</si>
  <si>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</si>
  <si>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</si>
  <si>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</si>
  <si>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</si>
  <si>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</si>
  <si>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</si>
  <si>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</si>
  <si>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</si>
  <si>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</si>
  <si>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</si>
  <si>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</si>
  <si>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</si>
  <si>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</si>
  <si>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</si>
  <si>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</si>
  <si>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</si>
  <si>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</si>
  <si>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</si>
  <si>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</si>
  <si>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</si>
  <si>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</si>
  <si>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</si>
  <si>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</si>
  <si>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</si>
  <si>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</si>
  <si>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</si>
  <si>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</si>
  <si>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</si>
  <si>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</si>
  <si>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</si>
  <si>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</si>
  <si>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</si>
  <si>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</si>
  <si>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</si>
  <si>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</si>
  <si>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</si>
  <si>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</si>
  <si>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</si>
  <si>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</si>
  <si>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</si>
  <si>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</si>
  <si>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</si>
  <si>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</si>
  <si>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</si>
  <si>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</si>
  <si>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</si>
  <si>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</si>
  <si>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</si>
  <si>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</si>
  <si>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</si>
  <si>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</si>
  <si>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</si>
  <si>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</si>
  <si>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</si>
  <si>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</si>
  <si>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</si>
  <si>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</si>
  <si>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</si>
  <si>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</si>
  <si>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</si>
  <si>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</si>
  <si>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</si>
  <si>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</si>
  <si>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</si>
  <si>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</si>
  <si>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</si>
  <si>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</si>
  <si>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</si>
  <si>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</si>
  <si>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</si>
  <si>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</si>
  <si>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</si>
  <si>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</si>
  <si>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</si>
  <si>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</si>
  <si>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</si>
  <si>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</si>
  <si>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</si>
  <si>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</si>
  <si>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</si>
  <si>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</si>
  <si>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</si>
  <si>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</si>
  <si>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</si>
  <si>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</si>
  <si>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</si>
  <si>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</si>
  <si>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</si>
  <si>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</si>
  <si>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</si>
  <si>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</si>
  <si>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</si>
  <si>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</si>
  <si>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</si>
  <si>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</si>
  <si>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</si>
  <si>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</si>
  <si>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</si>
  <si>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</si>
  <si>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>Ventiler på Ø 50mm &lt; Ledningsnet ≤ Ø110 mm</t>
  </si>
  <si>
    <t>Ø110 mm &lt; Ledningsnet ≤ Ø 250 mm</t>
  </si>
  <si>
    <t>Ventiler på Ø110 mm &lt; Ledningsnet ≤ Ø 250 mm</t>
  </si>
  <si>
    <t>SRO-anlæg, vandværk</t>
  </si>
  <si>
    <t>10</t>
  </si>
  <si>
    <t>Ø 250 mm &lt; Ledningsnet ≤ Ø 500mm</t>
  </si>
  <si>
    <t>Ventiler på Ø 250 mm &lt; Ledningsnet ≤ Ø 500mm</t>
  </si>
  <si>
    <t xml:space="preserve">Afregningsmålere, mekaniske </t>
  </si>
  <si>
    <t>8</t>
  </si>
  <si>
    <t>Pumpestation (inkl. evt. hydrofor)/trykforøger, Mek./EL</t>
  </si>
  <si>
    <t>25</t>
  </si>
  <si>
    <t>Sikring, mindre avanceret (hegne, porte), Mek./EL</t>
  </si>
  <si>
    <t>Skyllevandsbehandling, inkl. UV-filter mv., Mek./EL</t>
  </si>
  <si>
    <t>5</t>
  </si>
  <si>
    <t>Køretøjer, entreprenørmaskiner</t>
  </si>
  <si>
    <t>Køretøjer, personbil</t>
  </si>
  <si>
    <t>Geografisk informationssystem</t>
  </si>
  <si>
    <t>Tjenestemandspensioner</t>
  </si>
  <si>
    <t>Ejendomsskatter</t>
  </si>
  <si>
    <t>Selskabsskatter</t>
  </si>
  <si>
    <t>Køb af ydelser og produkter, der er omfattet af prisloftreguleringen, hos et andet selskab</t>
  </si>
  <si>
    <t xml:space="preserve">kr. </t>
  </si>
  <si>
    <t>Beluftningsanlæg, kompressorbeluftning</t>
  </si>
  <si>
    <t>2015</t>
  </si>
  <si>
    <t>Behandlingsanlæg, kalk anlæg</t>
  </si>
  <si>
    <t>Behandlingsanlæg, luddosering</t>
  </si>
  <si>
    <t>Etageareal vandbehandlingsbygning</t>
  </si>
  <si>
    <t>Afregningsmålere, elektroniske ≤ Ø 110mm (Qn 10)</t>
  </si>
  <si>
    <t>Afregningsmålere, elektroniske &gt; Ø110 mm</t>
  </si>
  <si>
    <t>SRO-brønd/kvarterbrønd/sektionsbrønd, Konstruktioner</t>
  </si>
  <si>
    <t>50</t>
  </si>
  <si>
    <t>SRO-brønd/kvarterbrønd/sektionsbrønd, Mek./EL</t>
  </si>
  <si>
    <t>15</t>
  </si>
  <si>
    <t>SRO-brønd/kvarterbrønd/sektionsbrønd, SRO</t>
  </si>
  <si>
    <t>Instrumenter (flowmåler+tryk transducer+alarmer)</t>
  </si>
  <si>
    <t>2016</t>
  </si>
  <si>
    <t>Pumpe inkl. stigrør og forerørsforsejlinger mv.</t>
  </si>
  <si>
    <t>Skyllevandsbehandling, inkl. UV-filter mv., SRO</t>
  </si>
  <si>
    <t>Pumpestation (inkl. evt. hydrofor)/trykforøger, Konstruktioner</t>
  </si>
  <si>
    <t>Vedligeholdelsessystem</t>
  </si>
  <si>
    <t>Sensordata</t>
  </si>
  <si>
    <t>Dokumenteret Drikkevandssikkerhed</t>
  </si>
  <si>
    <t>Fjernaflæsning af målere</t>
  </si>
  <si>
    <t>Kvalitetssikring, Områdekontrol og sektionering af forsyningsnettet</t>
  </si>
  <si>
    <t>Bedre drikkevand, Blødgøring af vandet</t>
  </si>
  <si>
    <t>Bedre drikkevand, Tilbagestrømssikringer</t>
  </si>
  <si>
    <t>Kvalitetssikring, Overvågning af grundvandskvalitet</t>
  </si>
  <si>
    <t>Beredskabsplan</t>
  </si>
  <si>
    <t>Ledelsessystem, Øget IT-sikkerhed</t>
  </si>
  <si>
    <t>Ledelsessystem, Lean som ledelsessystem</t>
  </si>
  <si>
    <t>Frederiksberg Vand AS</t>
  </si>
  <si>
    <t>V055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</si>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</sst>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233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234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3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Frederiksberg Vand AS</v>
      </c>
      <c r="B1" s="56"/>
      <c r="C1" s="56"/>
      <c r="D1" s="56"/>
      <c r="E1" s="56"/>
    </row>
    <row r="2" spans="1:5" x14ac:dyDescent="0.25">
      <c r="A2" s="220" t="str">
        <f>'1. Forside'!A2</f>
        <v>V055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224</v>
      </c>
      <c r="C7" s="51">
        <v>400000</v>
      </c>
      <c r="D7" s="190" t="s">
        <v>0</v>
      </c>
      <c r="E7" s="56"/>
    </row>
    <row r="8" spans="1:5" x14ac:dyDescent="0.25">
      <c r="A8" s="56"/>
      <c r="B8" s="212" t="s">
        <v>225</v>
      </c>
      <c r="C8" s="51">
        <v>350000</v>
      </c>
      <c r="D8" s="190" t="s">
        <v>0</v>
      </c>
      <c r="E8" s="56"/>
    </row>
    <row r="9" spans="1:5" x14ac:dyDescent="0.25">
      <c r="A9" s="56"/>
      <c r="B9" s="212" t="s">
        <v>226</v>
      </c>
      <c r="C9" s="51">
        <v>470000</v>
      </c>
      <c r="D9" s="190" t="s">
        <v>0</v>
      </c>
      <c r="E9" s="56"/>
    </row>
    <row r="10" spans="1:5" x14ac:dyDescent="0.25">
      <c r="A10" s="56"/>
      <c r="B10" s="212" t="s">
        <v>227</v>
      </c>
      <c r="C10" s="51">
        <v>300000</v>
      </c>
      <c r="D10" s="190" t="s">
        <v>0</v>
      </c>
      <c r="E10" s="56"/>
    </row>
    <row r="11" spans="1:5" x14ac:dyDescent="0.25">
      <c r="A11" s="56"/>
      <c r="B11" s="212" t="s">
        <v>228</v>
      </c>
      <c r="C11" s="51">
        <v>350000</v>
      </c>
      <c r="D11" s="190" t="s">
        <v>0</v>
      </c>
      <c r="E11" s="56"/>
    </row>
    <row r="12" spans="1:5" x14ac:dyDescent="0.25">
      <c r="A12" s="56"/>
      <c r="B12" s="212" t="s">
        <v>229</v>
      </c>
      <c r="C12" s="51">
        <v>200000</v>
      </c>
      <c r="D12" s="190" t="s">
        <v>0</v>
      </c>
      <c r="E12" s="56"/>
    </row>
    <row r="13" spans="1:5" x14ac:dyDescent="0.25">
      <c r="A13" s="56"/>
      <c r="B13" s="212" t="s">
        <v>230</v>
      </c>
      <c r="C13" s="51">
        <v>280000</v>
      </c>
      <c r="D13" s="190" t="s">
        <v>0</v>
      </c>
      <c r="E13" s="56"/>
    </row>
    <row r="14" spans="1:5" x14ac:dyDescent="0.25">
      <c r="A14" s="56"/>
      <c r="B14" s="212" t="s">
        <v>231</v>
      </c>
      <c r="C14" s="51">
        <v>400000</v>
      </c>
      <c r="D14" s="190" t="s">
        <v>0</v>
      </c>
      <c r="E14" s="56"/>
    </row>
    <row r="15" spans="1:5" x14ac:dyDescent="0.25">
      <c r="A15" s="56"/>
      <c r="B15" s="212" t="s">
        <v>232</v>
      </c>
      <c r="C15" s="51">
        <v>0</v>
      </c>
      <c r="D15" s="190" t="s">
        <v>0</v>
      </c>
      <c r="E15" s="56"/>
    </row>
    <row r="16" spans="1:5" x14ac:dyDescent="0.25">
      <c r="A16" s="56"/>
      <c r="B16" s="54" t="s">
        <v>36</v>
      </c>
      <c r="C16" s="55">
        <f>SUM(C7:C15)</f>
        <v>2750000</v>
      </c>
      <c r="D16" s="191" t="s">
        <v>0</v>
      </c>
      <c r="E16" s="56"/>
    </row>
    <row r="17" spans="1:5" x14ac:dyDescent="0.25">
      <c r="A17" s="56"/>
      <c r="B17" s="56"/>
      <c r="C17" s="182"/>
      <c r="D17" s="56"/>
      <c r="E17" s="56"/>
    </row>
    <row r="18" spans="1:5" x14ac:dyDescent="0.25">
      <c r="A18" s="56"/>
      <c r="B18" s="56"/>
      <c r="C18" s="182"/>
      <c r="D18" s="56"/>
      <c r="E18" s="56"/>
    </row>
    <row r="19" spans="1:5" ht="27.2" customHeight="1" x14ac:dyDescent="0.25">
      <c r="A19" s="56"/>
      <c r="B19" s="20" t="s">
        <v>146</v>
      </c>
      <c r="C19" s="192"/>
      <c r="D19" s="189"/>
      <c r="E19" s="56"/>
    </row>
    <row r="20" spans="1:5" ht="16.7" customHeight="1" x14ac:dyDescent="0.25">
      <c r="A20" s="56"/>
      <c r="B20" s="108" t="s">
        <v>147</v>
      </c>
      <c r="C20" s="19">
        <v>706001</v>
      </c>
      <c r="D20" s="151" t="s">
        <v>0</v>
      </c>
      <c r="E20" s="56"/>
    </row>
    <row r="21" spans="1:5" ht="16.7" customHeight="1" x14ac:dyDescent="0.25">
      <c r="A21" s="56"/>
      <c r="B21" s="108" t="s">
        <v>148</v>
      </c>
      <c r="C21" s="40">
        <v>1141000</v>
      </c>
      <c r="D21" s="151" t="s">
        <v>0</v>
      </c>
      <c r="E21" s="56"/>
    </row>
    <row r="22" spans="1:5" x14ac:dyDescent="0.25">
      <c r="A22" s="56"/>
      <c r="B22" s="28" t="s">
        <v>149</v>
      </c>
      <c r="C22" s="55">
        <f>C20-C21</f>
        <v>-434999</v>
      </c>
      <c r="D22" s="153" t="s">
        <v>0</v>
      </c>
      <c r="E22" s="56"/>
    </row>
    <row r="23" spans="1:5" ht="15.75" x14ac:dyDescent="0.25">
      <c r="A23" s="56"/>
      <c r="B23" s="193"/>
      <c r="C23" s="56"/>
      <c r="D23" s="56"/>
      <c r="E23" s="56"/>
    </row>
    <row r="24" spans="1:5" ht="15.75" x14ac:dyDescent="0.25">
      <c r="A24" s="56"/>
      <c r="B24" s="193"/>
      <c r="C24" s="56"/>
      <c r="D24" s="56"/>
      <c r="E24" s="56"/>
    </row>
    <row r="25" spans="1:5" ht="15.75" x14ac:dyDescent="0.25">
      <c r="A25" s="56"/>
      <c r="B25" s="193"/>
      <c r="C25" s="56"/>
      <c r="D25" s="56"/>
      <c r="E25" s="56"/>
    </row>
    <row r="26" spans="1:5" ht="15.75" hidden="1" x14ac:dyDescent="0.25">
      <c r="B26" s="194"/>
      <c r="E26" s="195"/>
    </row>
    <row r="27" spans="1:5" ht="15.75" hidden="1" x14ac:dyDescent="0.25">
      <c r="B27" s="195"/>
      <c r="C27" s="195"/>
    </row>
    <row r="28" spans="1:5" ht="15.75" hidden="1" x14ac:dyDescent="0.25">
      <c r="B28" s="195"/>
      <c r="E28" s="195"/>
    </row>
    <row r="29" spans="1:5" ht="15.75" hidden="1" x14ac:dyDescent="0.25">
      <c r="B29" s="195"/>
      <c r="D29" s="195"/>
    </row>
    <row r="30" spans="1:5" ht="15.75" hidden="1" x14ac:dyDescent="0.25">
      <c r="B30" s="195"/>
      <c r="C30" s="195"/>
    </row>
    <row r="31" spans="1:5" ht="15.75" hidden="1" x14ac:dyDescent="0.25">
      <c r="B31" s="195"/>
      <c r="C31" s="195"/>
    </row>
    <row r="32" spans="1:5" ht="15.75" hidden="1" x14ac:dyDescent="0.25">
      <c r="B32" s="195"/>
      <c r="D32" s="195"/>
    </row>
    <row r="33" spans="2:4" ht="15.75" hidden="1" x14ac:dyDescent="0.25">
      <c r="B33" s="195"/>
      <c r="D33" s="195"/>
    </row>
    <row r="34" spans="2:4" ht="15.75" hidden="1" x14ac:dyDescent="0.25">
      <c r="B34" s="195"/>
      <c r="D34" s="195"/>
    </row>
    <row r="35" spans="2:4" ht="15.75" hidden="1" x14ac:dyDescent="0.25">
      <c r="B35" s="194"/>
      <c r="C35" s="194"/>
    </row>
    <row r="36" spans="2:4" hidden="1" x14ac:dyDescent="0.25"/>
    <row r="37" spans="2:4" hidden="1" x14ac:dyDescent="0.25"/>
    <row r="38" spans="2:4" hidden="1" x14ac:dyDescent="0.25"/>
    <row r="39" spans="2:4" hidden="1" x14ac:dyDescent="0.25"/>
    <row r="40" spans="2:4" hidden="1" x14ac:dyDescent="0.25"/>
    <row r="41" spans="2:4" hidden="1" x14ac:dyDescent="0.25"/>
    <row r="42" spans="2:4" hidden="1" x14ac:dyDescent="0.25"/>
    <row r="43" spans="2:4" hidden="1" x14ac:dyDescent="0.25"/>
    <row r="44" spans="2:4" hidden="1" x14ac:dyDescent="0.25"/>
    <row r="45" spans="2:4" hidden="1" x14ac:dyDescent="0.25"/>
    <row r="46" spans="2:4" hidden="1" x14ac:dyDescent="0.25"/>
    <row r="47" spans="2:4" hidden="1" x14ac:dyDescent="0.25"/>
    <row r="48" spans="2:4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idden="1" x14ac:dyDescent="0.25"/>
    <row r="59" spans="2:2" hidden="1" x14ac:dyDescent="0.25"/>
    <row r="60" spans="2:2" hidden="1" x14ac:dyDescent="0.25"/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5"/>
    </row>
    <row r="68" spans="1:5" ht="15.75" hidden="1" x14ac:dyDescent="0.25">
      <c r="B68" s="195"/>
    </row>
    <row r="69" spans="1:5" ht="15.75" hidden="1" x14ac:dyDescent="0.25">
      <c r="B69" s="195"/>
    </row>
    <row r="70" spans="1:5" ht="15.75" hidden="1" x14ac:dyDescent="0.25">
      <c r="B70" s="194"/>
    </row>
    <row r="71" spans="1:5" hidden="1" x14ac:dyDescent="0.25"/>
    <row r="72" spans="1:5" hidden="1" x14ac:dyDescent="0.25"/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>
      <c r="A77" s="185"/>
      <c r="B77" s="185"/>
      <c r="C77" s="185"/>
      <c r="D77" s="185"/>
      <c r="E77" s="185"/>
    </row>
    <row r="78" spans="1:5" hidden="1" x14ac:dyDescent="0.25">
      <c r="A78" s="185"/>
      <c r="B78" s="185"/>
      <c r="C78" s="185"/>
      <c r="D78" s="185"/>
      <c r="E78" s="185"/>
    </row>
    <row r="79" spans="1:5" hidden="1" x14ac:dyDescent="0.25">
      <c r="A79" s="185"/>
      <c r="B79" s="185"/>
      <c r="C79" s="185"/>
      <c r="D79" s="185"/>
      <c r="E79" s="185"/>
    </row>
    <row r="80" spans="1:5" hidden="1" x14ac:dyDescent="0.25"/>
    <row r="81" hidden="1" x14ac:dyDescent="0.25"/>
    <row r="82" hidden="1" x14ac:dyDescent="0.25"/>
    <row r="83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Frederiksberg Vand AS</v>
      </c>
      <c r="B1" s="26"/>
      <c r="C1" s="26"/>
      <c r="D1" s="26"/>
      <c r="E1" s="26"/>
    </row>
    <row r="2" spans="1:5" x14ac:dyDescent="0.25">
      <c r="A2" s="221" t="str">
        <f>'1. Forside'!A2</f>
        <v>V055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1500000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200000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1300000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1709151.71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1760000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-50848.290000000037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Frederiksberg Vand AS</v>
      </c>
      <c r="B1" s="26"/>
      <c r="C1" s="26"/>
      <c r="D1" s="26"/>
      <c r="E1" s="26"/>
    </row>
    <row r="2" spans="1:5" x14ac:dyDescent="0.25">
      <c r="A2" s="221" t="str">
        <f>'1. Forside'!A2</f>
        <v>V055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5844631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5844631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Frederiksberg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88131306.488036469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3866709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1152045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134424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1188000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6341178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74538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74538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-790091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-4576144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-1049481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-6415716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93176910.359999999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93176910.359999999</v>
      </c>
      <c r="D36" s="79" t="s">
        <v>0</v>
      </c>
      <c r="E36" s="10">
        <f>-C36</f>
        <v>-93176910.359999999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-5045603.8719635308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Frederiksberg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V055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659472</v>
      </c>
      <c r="D7" s="222" t="s">
        <v>0</v>
      </c>
      <c r="E7" s="223">
        <v>1589030</v>
      </c>
      <c r="F7" s="222" t="s">
        <v>0</v>
      </c>
      <c r="G7" s="223">
        <v>122217.18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436583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-222889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659472</v>
      </c>
      <c r="D11" s="226" t="s">
        <v>0</v>
      </c>
      <c r="E11" s="55">
        <f>C11+E7-E8-E9</f>
        <v>1811919</v>
      </c>
      <c r="F11" s="226" t="s">
        <v>0</v>
      </c>
      <c r="G11" s="55">
        <f>E11+G7-G8-G9</f>
        <v>1934136.18</v>
      </c>
      <c r="H11" s="226" t="s">
        <v>0</v>
      </c>
      <c r="I11" s="55">
        <f>G11+I7-I8-I9</f>
        <v>1934136.18</v>
      </c>
      <c r="J11" s="226" t="s">
        <v>0</v>
      </c>
      <c r="K11" s="55">
        <f>K7-K8-K9+K10+I11</f>
        <v>1711247.18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Frederiksberg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28643574.703004539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-108845.58387141724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-750462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27784267.119133122</v>
      </c>
      <c r="D13" s="79" t="s">
        <v>0</v>
      </c>
      <c r="E13" s="6">
        <f>C13</f>
        <v>27784267.119133122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3328670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235</v>
      </c>
      <c r="C16" s="14">
        <f>'6. Gennemførte investeringer'!F72</f>
        <v>2063291.9516666667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-804141.97333333339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investeringer'!F46</f>
        <v>2487166.666666667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7074986.6449999996</v>
      </c>
      <c r="D19" s="79" t="s">
        <v>0</v>
      </c>
      <c r="E19" s="8">
        <f>C19</f>
        <v>7074986.6449999996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omkostninger'!C12</f>
        <v>16139000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omkostninger'!C17</f>
        <v>34551000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omkostninger'!C23</f>
        <v>188000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omkostninger'!C29</f>
        <v>1515817.25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servicemål'!C16</f>
        <v>2750000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servicemål'!C22</f>
        <v>-434999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1300000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-50848.290000000037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55957969.960000001</v>
      </c>
      <c r="D29" s="79" t="s">
        <v>0</v>
      </c>
      <c r="E29" s="6">
        <f>C29</f>
        <v>55957969.960000001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-5045603.8719635308</v>
      </c>
      <c r="D33" s="79" t="s">
        <v>0</v>
      </c>
      <c r="E33" s="12">
        <f>C33</f>
        <v>-5045603.8719635308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85771619.852169603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5291076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16.21061951334088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9.6805677809522308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Frederiksberg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V055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28643574.703004539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28643574.703004539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28643574.703004539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-108845.58387141724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Frederiksberg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21479816.669783104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28534729.119133122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28643574.703004539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3001846.6288748756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750462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Frederiksberg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133023968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3328670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3328670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54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Frederiksberg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871450</v>
      </c>
      <c r="F8" s="34">
        <f t="shared" ref="F8" si="0">E8/D8</f>
        <v>11619.333333333334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182</v>
      </c>
      <c r="E9" s="32">
        <v>2750</v>
      </c>
      <c r="F9" s="34">
        <f t="shared" ref="F9:F69" si="1">E9/D9</f>
        <v>36.666666666666664</v>
      </c>
      <c r="G9" s="35" t="s">
        <v>0</v>
      </c>
      <c r="H9" s="26"/>
    </row>
    <row r="10" spans="1:8" s="148" customFormat="1" x14ac:dyDescent="0.25">
      <c r="A10" s="26"/>
      <c r="B10" s="29" t="s">
        <v>180</v>
      </c>
      <c r="C10" s="30" t="s">
        <v>181</v>
      </c>
      <c r="D10" s="31" t="s">
        <v>182</v>
      </c>
      <c r="E10" s="32">
        <v>1072652</v>
      </c>
      <c r="F10" s="34">
        <f t="shared" si="1"/>
        <v>14302.026666666667</v>
      </c>
      <c r="G10" s="35" t="s">
        <v>0</v>
      </c>
      <c r="H10" s="26"/>
    </row>
    <row r="11" spans="1:8" s="148" customFormat="1" x14ac:dyDescent="0.25">
      <c r="A11" s="26"/>
      <c r="B11" s="29" t="s">
        <v>180</v>
      </c>
      <c r="C11" s="30" t="s">
        <v>181</v>
      </c>
      <c r="D11" s="31" t="s">
        <v>182</v>
      </c>
      <c r="E11" s="32">
        <v>638448</v>
      </c>
      <c r="F11" s="34">
        <f t="shared" si="1"/>
        <v>8512.64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 t="s">
        <v>181</v>
      </c>
      <c r="D12" s="31" t="s">
        <v>182</v>
      </c>
      <c r="E12" s="32">
        <v>5000</v>
      </c>
      <c r="F12" s="34">
        <f t="shared" si="1"/>
        <v>66.666666666666671</v>
      </c>
      <c r="G12" s="35" t="s">
        <v>0</v>
      </c>
      <c r="H12" s="26"/>
    </row>
    <row r="13" spans="1:8" s="148" customFormat="1" x14ac:dyDescent="0.25">
      <c r="A13" s="26"/>
      <c r="B13" s="29" t="s">
        <v>180</v>
      </c>
      <c r="C13" s="30" t="s">
        <v>181</v>
      </c>
      <c r="D13" s="31" t="s">
        <v>182</v>
      </c>
      <c r="E13" s="32">
        <v>1943</v>
      </c>
      <c r="F13" s="34">
        <f t="shared" si="1"/>
        <v>25.906666666666666</v>
      </c>
      <c r="G13" s="35" t="s">
        <v>0</v>
      </c>
      <c r="H13" s="26"/>
    </row>
    <row r="14" spans="1:8" s="148" customFormat="1" x14ac:dyDescent="0.25">
      <c r="A14" s="26"/>
      <c r="B14" s="29" t="s">
        <v>184</v>
      </c>
      <c r="C14" s="30" t="s">
        <v>181</v>
      </c>
      <c r="D14" s="31" t="s">
        <v>182</v>
      </c>
      <c r="E14" s="32">
        <v>429919</v>
      </c>
      <c r="F14" s="34">
        <f t="shared" si="1"/>
        <v>5732.2533333333331</v>
      </c>
      <c r="G14" s="35" t="s">
        <v>0</v>
      </c>
      <c r="H14" s="26"/>
    </row>
    <row r="15" spans="1:8" s="148" customFormat="1" x14ac:dyDescent="0.25">
      <c r="A15" s="26"/>
      <c r="B15" s="29" t="s">
        <v>185</v>
      </c>
      <c r="C15" s="30" t="s">
        <v>181</v>
      </c>
      <c r="D15" s="31" t="s">
        <v>182</v>
      </c>
      <c r="E15" s="32">
        <v>8000</v>
      </c>
      <c r="F15" s="34">
        <f t="shared" si="1"/>
        <v>106.66666666666667</v>
      </c>
      <c r="G15" s="35" t="s">
        <v>0</v>
      </c>
      <c r="H15" s="26"/>
    </row>
    <row r="16" spans="1:8" s="148" customFormat="1" x14ac:dyDescent="0.25">
      <c r="A16" s="26"/>
      <c r="B16" s="29" t="s">
        <v>180</v>
      </c>
      <c r="C16" s="30" t="s">
        <v>181</v>
      </c>
      <c r="D16" s="31" t="s">
        <v>182</v>
      </c>
      <c r="E16" s="32">
        <v>1266365</v>
      </c>
      <c r="F16" s="34">
        <f t="shared" si="1"/>
        <v>16884.866666666665</v>
      </c>
      <c r="G16" s="35" t="s">
        <v>0</v>
      </c>
      <c r="H16" s="26"/>
    </row>
    <row r="17" spans="1:8" s="148" customFormat="1" x14ac:dyDescent="0.25">
      <c r="A17" s="26"/>
      <c r="B17" s="29" t="s">
        <v>183</v>
      </c>
      <c r="C17" s="30" t="s">
        <v>181</v>
      </c>
      <c r="D17" s="31" t="s">
        <v>182</v>
      </c>
      <c r="E17" s="32">
        <v>10800</v>
      </c>
      <c r="F17" s="34">
        <f t="shared" si="1"/>
        <v>144</v>
      </c>
      <c r="G17" s="35" t="s">
        <v>0</v>
      </c>
      <c r="H17" s="26"/>
    </row>
    <row r="18" spans="1:8" s="148" customFormat="1" x14ac:dyDescent="0.25">
      <c r="A18" s="26"/>
      <c r="B18" s="29" t="s">
        <v>180</v>
      </c>
      <c r="C18" s="30" t="s">
        <v>181</v>
      </c>
      <c r="D18" s="31" t="s">
        <v>182</v>
      </c>
      <c r="E18" s="32">
        <v>1434817</v>
      </c>
      <c r="F18" s="34">
        <f t="shared" si="1"/>
        <v>19130.893333333333</v>
      </c>
      <c r="G18" s="35" t="s">
        <v>0</v>
      </c>
      <c r="H18" s="26"/>
    </row>
    <row r="19" spans="1:8" s="148" customFormat="1" x14ac:dyDescent="0.25">
      <c r="A19" s="26"/>
      <c r="B19" s="29" t="s">
        <v>183</v>
      </c>
      <c r="C19" s="30" t="s">
        <v>181</v>
      </c>
      <c r="D19" s="31" t="s">
        <v>182</v>
      </c>
      <c r="E19" s="32">
        <v>2700</v>
      </c>
      <c r="F19" s="34">
        <f t="shared" si="1"/>
        <v>36</v>
      </c>
      <c r="G19" s="35" t="s">
        <v>0</v>
      </c>
      <c r="H19" s="26"/>
    </row>
    <row r="20" spans="1:8" s="148" customFormat="1" x14ac:dyDescent="0.25">
      <c r="A20" s="26"/>
      <c r="B20" s="29" t="s">
        <v>184</v>
      </c>
      <c r="C20" s="30" t="s">
        <v>181</v>
      </c>
      <c r="D20" s="31" t="s">
        <v>182</v>
      </c>
      <c r="E20" s="32">
        <v>741885</v>
      </c>
      <c r="F20" s="34">
        <f t="shared" si="1"/>
        <v>9891.7999999999993</v>
      </c>
      <c r="G20" s="35" t="s">
        <v>0</v>
      </c>
      <c r="H20" s="26"/>
    </row>
    <row r="21" spans="1:8" s="148" customFormat="1" x14ac:dyDescent="0.25">
      <c r="A21" s="26"/>
      <c r="B21" s="29" t="s">
        <v>185</v>
      </c>
      <c r="C21" s="30" t="s">
        <v>181</v>
      </c>
      <c r="D21" s="31" t="s">
        <v>182</v>
      </c>
      <c r="E21" s="32">
        <v>12000</v>
      </c>
      <c r="F21" s="34">
        <f t="shared" si="1"/>
        <v>160</v>
      </c>
      <c r="G21" s="35" t="s">
        <v>0</v>
      </c>
      <c r="H21" s="26"/>
    </row>
    <row r="22" spans="1:8" s="148" customFormat="1" x14ac:dyDescent="0.25">
      <c r="A22" s="26"/>
      <c r="B22" s="29" t="s">
        <v>184</v>
      </c>
      <c r="C22" s="30" t="s">
        <v>181</v>
      </c>
      <c r="D22" s="31" t="s">
        <v>182</v>
      </c>
      <c r="E22" s="32">
        <v>2203743</v>
      </c>
      <c r="F22" s="34">
        <f t="shared" si="1"/>
        <v>29383.24</v>
      </c>
      <c r="G22" s="35" t="s">
        <v>0</v>
      </c>
      <c r="H22" s="26"/>
    </row>
    <row r="23" spans="1:8" s="148" customFormat="1" x14ac:dyDescent="0.25">
      <c r="A23" s="26"/>
      <c r="B23" s="29" t="s">
        <v>180</v>
      </c>
      <c r="C23" s="30" t="s">
        <v>181</v>
      </c>
      <c r="D23" s="31" t="s">
        <v>182</v>
      </c>
      <c r="E23" s="32">
        <v>46668</v>
      </c>
      <c r="F23" s="34">
        <f t="shared" si="1"/>
        <v>622.24</v>
      </c>
      <c r="G23" s="35" t="s">
        <v>0</v>
      </c>
      <c r="H23" s="26"/>
    </row>
    <row r="24" spans="1:8" s="148" customFormat="1" x14ac:dyDescent="0.25">
      <c r="A24" s="26"/>
      <c r="B24" s="29" t="s">
        <v>185</v>
      </c>
      <c r="C24" s="30" t="s">
        <v>181</v>
      </c>
      <c r="D24" s="31" t="s">
        <v>182</v>
      </c>
      <c r="E24" s="32">
        <v>24000</v>
      </c>
      <c r="F24" s="34">
        <f t="shared" si="1"/>
        <v>320</v>
      </c>
      <c r="G24" s="35" t="s">
        <v>0</v>
      </c>
      <c r="H24" s="26"/>
    </row>
    <row r="25" spans="1:8" s="148" customFormat="1" x14ac:dyDescent="0.25">
      <c r="A25" s="26"/>
      <c r="B25" s="29" t="s">
        <v>184</v>
      </c>
      <c r="C25" s="30" t="s">
        <v>181</v>
      </c>
      <c r="D25" s="31" t="s">
        <v>182</v>
      </c>
      <c r="E25" s="32">
        <v>1137476</v>
      </c>
      <c r="F25" s="34">
        <f t="shared" si="1"/>
        <v>15166.346666666666</v>
      </c>
      <c r="G25" s="35" t="s">
        <v>0</v>
      </c>
      <c r="H25" s="26"/>
    </row>
    <row r="26" spans="1:8" s="148" customFormat="1" x14ac:dyDescent="0.25">
      <c r="A26" s="26"/>
      <c r="B26" s="29" t="s">
        <v>185</v>
      </c>
      <c r="C26" s="30" t="s">
        <v>181</v>
      </c>
      <c r="D26" s="31" t="s">
        <v>182</v>
      </c>
      <c r="E26" s="32">
        <v>32000</v>
      </c>
      <c r="F26" s="34">
        <f t="shared" si="1"/>
        <v>426.66666666666669</v>
      </c>
      <c r="G26" s="35" t="s">
        <v>0</v>
      </c>
      <c r="H26" s="26"/>
    </row>
    <row r="27" spans="1:8" s="148" customFormat="1" x14ac:dyDescent="0.25">
      <c r="A27" s="26"/>
      <c r="B27" s="29" t="s">
        <v>186</v>
      </c>
      <c r="C27" s="30" t="s">
        <v>181</v>
      </c>
      <c r="D27" s="31" t="s">
        <v>187</v>
      </c>
      <c r="E27" s="32">
        <v>46292</v>
      </c>
      <c r="F27" s="34">
        <f t="shared" si="1"/>
        <v>4629.2</v>
      </c>
      <c r="G27" s="35" t="s">
        <v>0</v>
      </c>
      <c r="H27" s="26"/>
    </row>
    <row r="28" spans="1:8" s="148" customFormat="1" x14ac:dyDescent="0.25">
      <c r="A28" s="26"/>
      <c r="B28" s="29" t="s">
        <v>184</v>
      </c>
      <c r="C28" s="30" t="s">
        <v>181</v>
      </c>
      <c r="D28" s="31" t="s">
        <v>182</v>
      </c>
      <c r="E28" s="32">
        <v>26358</v>
      </c>
      <c r="F28" s="34">
        <f t="shared" si="1"/>
        <v>351.44</v>
      </c>
      <c r="G28" s="35" t="s">
        <v>0</v>
      </c>
      <c r="H28" s="26"/>
    </row>
    <row r="29" spans="1:8" s="148" customFormat="1" x14ac:dyDescent="0.25">
      <c r="A29" s="26"/>
      <c r="B29" s="29" t="s">
        <v>185</v>
      </c>
      <c r="C29" s="30" t="s">
        <v>181</v>
      </c>
      <c r="D29" s="31" t="s">
        <v>182</v>
      </c>
      <c r="E29" s="32">
        <v>8000</v>
      </c>
      <c r="F29" s="34">
        <f t="shared" si="1"/>
        <v>106.66666666666667</v>
      </c>
      <c r="G29" s="35" t="s">
        <v>0</v>
      </c>
      <c r="H29" s="26"/>
    </row>
    <row r="30" spans="1:8" s="148" customFormat="1" x14ac:dyDescent="0.25">
      <c r="A30" s="26"/>
      <c r="B30" s="29" t="s">
        <v>188</v>
      </c>
      <c r="C30" s="30" t="s">
        <v>181</v>
      </c>
      <c r="D30" s="31" t="s">
        <v>182</v>
      </c>
      <c r="E30" s="32">
        <v>61272</v>
      </c>
      <c r="F30" s="34">
        <f t="shared" si="1"/>
        <v>816.96</v>
      </c>
      <c r="G30" s="35" t="s">
        <v>0</v>
      </c>
      <c r="H30" s="26"/>
    </row>
    <row r="31" spans="1:8" s="148" customFormat="1" x14ac:dyDescent="0.25">
      <c r="A31" s="26"/>
      <c r="B31" s="29" t="s">
        <v>189</v>
      </c>
      <c r="C31" s="30" t="s">
        <v>181</v>
      </c>
      <c r="D31" s="31" t="s">
        <v>182</v>
      </c>
      <c r="E31" s="32">
        <v>15000</v>
      </c>
      <c r="F31" s="34">
        <f t="shared" si="1"/>
        <v>200</v>
      </c>
      <c r="G31" s="35" t="s">
        <v>0</v>
      </c>
      <c r="H31" s="26"/>
    </row>
    <row r="32" spans="1:8" s="148" customFormat="1" x14ac:dyDescent="0.25">
      <c r="A32" s="26"/>
      <c r="B32" s="29" t="s">
        <v>180</v>
      </c>
      <c r="C32" s="30" t="s">
        <v>181</v>
      </c>
      <c r="D32" s="31" t="s">
        <v>182</v>
      </c>
      <c r="E32" s="32">
        <v>252343</v>
      </c>
      <c r="F32" s="34">
        <f t="shared" si="1"/>
        <v>3364.5733333333333</v>
      </c>
      <c r="G32" s="35" t="s">
        <v>0</v>
      </c>
      <c r="H32" s="26"/>
    </row>
    <row r="33" spans="1:8" s="148" customFormat="1" x14ac:dyDescent="0.25">
      <c r="A33" s="26"/>
      <c r="B33" s="29" t="s">
        <v>190</v>
      </c>
      <c r="C33" s="30" t="s">
        <v>181</v>
      </c>
      <c r="D33" s="31" t="s">
        <v>191</v>
      </c>
      <c r="E33" s="32">
        <v>156864</v>
      </c>
      <c r="F33" s="34">
        <f t="shared" si="1"/>
        <v>19608</v>
      </c>
      <c r="G33" s="35" t="s">
        <v>0</v>
      </c>
      <c r="H33" s="26"/>
    </row>
    <row r="34" spans="1:8" s="148" customFormat="1" x14ac:dyDescent="0.25">
      <c r="A34" s="26"/>
      <c r="B34" s="29" t="s">
        <v>188</v>
      </c>
      <c r="C34" s="30" t="s">
        <v>181</v>
      </c>
      <c r="D34" s="31" t="s">
        <v>182</v>
      </c>
      <c r="E34" s="32">
        <v>258143</v>
      </c>
      <c r="F34" s="34">
        <f t="shared" si="1"/>
        <v>3441.9066666666668</v>
      </c>
      <c r="G34" s="35" t="s">
        <v>0</v>
      </c>
      <c r="H34" s="26"/>
    </row>
    <row r="35" spans="1:8" s="148" customFormat="1" x14ac:dyDescent="0.25">
      <c r="A35" s="26"/>
      <c r="B35" s="29" t="s">
        <v>180</v>
      </c>
      <c r="C35" s="30" t="s">
        <v>181</v>
      </c>
      <c r="D35" s="31" t="s">
        <v>182</v>
      </c>
      <c r="E35" s="32">
        <v>333291</v>
      </c>
      <c r="F35" s="34">
        <f t="shared" si="1"/>
        <v>4443.88</v>
      </c>
      <c r="G35" s="35" t="s">
        <v>0</v>
      </c>
      <c r="H35" s="26"/>
    </row>
    <row r="36" spans="1:8" s="148" customFormat="1" x14ac:dyDescent="0.25">
      <c r="A36" s="26"/>
      <c r="B36" s="29" t="s">
        <v>184</v>
      </c>
      <c r="C36" s="30" t="s">
        <v>181</v>
      </c>
      <c r="D36" s="31" t="s">
        <v>182</v>
      </c>
      <c r="E36" s="32">
        <v>978019</v>
      </c>
      <c r="F36" s="34">
        <f t="shared" si="1"/>
        <v>13040.253333333334</v>
      </c>
      <c r="G36" s="35" t="s">
        <v>0</v>
      </c>
      <c r="H36" s="26"/>
    </row>
    <row r="37" spans="1:8" s="148" customFormat="1" x14ac:dyDescent="0.25">
      <c r="A37" s="26"/>
      <c r="B37" s="29" t="s">
        <v>185</v>
      </c>
      <c r="C37" s="30" t="s">
        <v>181</v>
      </c>
      <c r="D37" s="31" t="s">
        <v>182</v>
      </c>
      <c r="E37" s="32">
        <v>20000</v>
      </c>
      <c r="F37" s="34">
        <f t="shared" si="1"/>
        <v>266.66666666666669</v>
      </c>
      <c r="G37" s="35" t="s">
        <v>0</v>
      </c>
      <c r="H37" s="26"/>
    </row>
    <row r="38" spans="1:8" s="148" customFormat="1" x14ac:dyDescent="0.25">
      <c r="A38" s="26"/>
      <c r="B38" s="29" t="s">
        <v>180</v>
      </c>
      <c r="C38" s="30" t="s">
        <v>181</v>
      </c>
      <c r="D38" s="31" t="s">
        <v>182</v>
      </c>
      <c r="E38" s="32">
        <v>11263</v>
      </c>
      <c r="F38" s="34">
        <f t="shared" si="1"/>
        <v>150.17333333333335</v>
      </c>
      <c r="G38" s="35" t="s">
        <v>0</v>
      </c>
      <c r="H38" s="26"/>
    </row>
    <row r="39" spans="1:8" s="148" customFormat="1" x14ac:dyDescent="0.25">
      <c r="A39" s="26"/>
      <c r="B39" s="29" t="s">
        <v>180</v>
      </c>
      <c r="C39" s="30" t="s">
        <v>181</v>
      </c>
      <c r="D39" s="31" t="s">
        <v>182</v>
      </c>
      <c r="E39" s="32">
        <v>726957</v>
      </c>
      <c r="F39" s="34">
        <f t="shared" si="1"/>
        <v>9692.76</v>
      </c>
      <c r="G39" s="35" t="s">
        <v>0</v>
      </c>
      <c r="H39" s="26"/>
    </row>
    <row r="40" spans="1:8" s="148" customFormat="1" x14ac:dyDescent="0.25">
      <c r="A40" s="26"/>
      <c r="B40" s="29" t="s">
        <v>184</v>
      </c>
      <c r="C40" s="30" t="s">
        <v>181</v>
      </c>
      <c r="D40" s="31" t="s">
        <v>182</v>
      </c>
      <c r="E40" s="32">
        <v>145391</v>
      </c>
      <c r="F40" s="34">
        <f t="shared" si="1"/>
        <v>1938.5466666666666</v>
      </c>
      <c r="G40" s="35" t="s">
        <v>0</v>
      </c>
      <c r="H40" s="26"/>
    </row>
    <row r="41" spans="1:8" s="148" customFormat="1" x14ac:dyDescent="0.25">
      <c r="A41" s="26"/>
      <c r="B41" s="29" t="s">
        <v>183</v>
      </c>
      <c r="C41" s="30" t="s">
        <v>181</v>
      </c>
      <c r="D41" s="31" t="s">
        <v>182</v>
      </c>
      <c r="E41" s="32">
        <v>5400</v>
      </c>
      <c r="F41" s="34">
        <f t="shared" si="1"/>
        <v>72</v>
      </c>
      <c r="G41" s="35" t="s">
        <v>0</v>
      </c>
      <c r="H41" s="26"/>
    </row>
    <row r="42" spans="1:8" s="148" customFormat="1" x14ac:dyDescent="0.25">
      <c r="A42" s="26"/>
      <c r="B42" s="29" t="s">
        <v>184</v>
      </c>
      <c r="C42" s="30" t="s">
        <v>181</v>
      </c>
      <c r="D42" s="31" t="s">
        <v>182</v>
      </c>
      <c r="E42" s="32">
        <v>724109</v>
      </c>
      <c r="F42" s="34">
        <f t="shared" si="1"/>
        <v>9654.7866666666669</v>
      </c>
      <c r="G42" s="35" t="s">
        <v>0</v>
      </c>
      <c r="H42" s="26"/>
    </row>
    <row r="43" spans="1:8" s="148" customFormat="1" x14ac:dyDescent="0.25">
      <c r="A43" s="26"/>
      <c r="B43" s="29" t="s">
        <v>185</v>
      </c>
      <c r="C43" s="30" t="s">
        <v>181</v>
      </c>
      <c r="D43" s="31" t="s">
        <v>182</v>
      </c>
      <c r="E43" s="32">
        <v>4000</v>
      </c>
      <c r="F43" s="34">
        <f t="shared" si="1"/>
        <v>53.333333333333336</v>
      </c>
      <c r="G43" s="35" t="s">
        <v>0</v>
      </c>
      <c r="H43" s="26"/>
    </row>
    <row r="44" spans="1:8" s="148" customFormat="1" x14ac:dyDescent="0.25">
      <c r="A44" s="26"/>
      <c r="B44" s="29" t="s">
        <v>180</v>
      </c>
      <c r="C44" s="30" t="s">
        <v>181</v>
      </c>
      <c r="D44" s="31" t="s">
        <v>182</v>
      </c>
      <c r="E44" s="32">
        <v>38231</v>
      </c>
      <c r="F44" s="34">
        <f t="shared" si="1"/>
        <v>509.74666666666667</v>
      </c>
      <c r="G44" s="35" t="s">
        <v>0</v>
      </c>
      <c r="H44" s="26"/>
    </row>
    <row r="45" spans="1:8" s="148" customFormat="1" x14ac:dyDescent="0.25">
      <c r="A45" s="26"/>
      <c r="B45" s="29" t="s">
        <v>185</v>
      </c>
      <c r="C45" s="30" t="s">
        <v>181</v>
      </c>
      <c r="D45" s="31" t="s">
        <v>182</v>
      </c>
      <c r="E45" s="32">
        <v>4000</v>
      </c>
      <c r="F45" s="34">
        <f t="shared" si="1"/>
        <v>53.333333333333336</v>
      </c>
      <c r="G45" s="35" t="s">
        <v>0</v>
      </c>
      <c r="H45" s="26"/>
    </row>
    <row r="46" spans="1:8" s="148" customFormat="1" x14ac:dyDescent="0.25">
      <c r="A46" s="26"/>
      <c r="B46" s="29" t="s">
        <v>180</v>
      </c>
      <c r="C46" s="30" t="s">
        <v>181</v>
      </c>
      <c r="D46" s="31" t="s">
        <v>182</v>
      </c>
      <c r="E46" s="32">
        <v>491122</v>
      </c>
      <c r="F46" s="34">
        <f t="shared" si="1"/>
        <v>6548.2933333333331</v>
      </c>
      <c r="G46" s="35" t="s">
        <v>0</v>
      </c>
      <c r="H46" s="26"/>
    </row>
    <row r="47" spans="1:8" s="148" customFormat="1" x14ac:dyDescent="0.25">
      <c r="A47" s="26"/>
      <c r="B47" s="29" t="s">
        <v>184</v>
      </c>
      <c r="C47" s="30" t="s">
        <v>181</v>
      </c>
      <c r="D47" s="31" t="s">
        <v>182</v>
      </c>
      <c r="E47" s="32">
        <v>55139</v>
      </c>
      <c r="F47" s="34">
        <f t="shared" si="1"/>
        <v>735.18666666666661</v>
      </c>
      <c r="G47" s="35" t="s">
        <v>0</v>
      </c>
      <c r="H47" s="26"/>
    </row>
    <row r="48" spans="1:8" s="148" customFormat="1" x14ac:dyDescent="0.25">
      <c r="A48" s="26"/>
      <c r="B48" s="29" t="s">
        <v>184</v>
      </c>
      <c r="C48" s="30" t="s">
        <v>181</v>
      </c>
      <c r="D48" s="31" t="s">
        <v>182</v>
      </c>
      <c r="E48" s="32">
        <v>168379</v>
      </c>
      <c r="F48" s="34">
        <f t="shared" si="1"/>
        <v>2245.0533333333333</v>
      </c>
      <c r="G48" s="35" t="s">
        <v>0</v>
      </c>
      <c r="H48" s="26"/>
    </row>
    <row r="49" spans="1:8" s="148" customFormat="1" x14ac:dyDescent="0.25">
      <c r="A49" s="26"/>
      <c r="B49" s="29" t="s">
        <v>180</v>
      </c>
      <c r="C49" s="30" t="s">
        <v>181</v>
      </c>
      <c r="D49" s="31" t="s">
        <v>182</v>
      </c>
      <c r="E49" s="32">
        <v>1326258</v>
      </c>
      <c r="F49" s="34">
        <f t="shared" si="1"/>
        <v>17683.439999999999</v>
      </c>
      <c r="G49" s="35" t="s">
        <v>0</v>
      </c>
      <c r="H49" s="26"/>
    </row>
    <row r="50" spans="1:8" s="148" customFormat="1" x14ac:dyDescent="0.25">
      <c r="A50" s="26"/>
      <c r="B50" s="29" t="s">
        <v>183</v>
      </c>
      <c r="C50" s="30" t="s">
        <v>181</v>
      </c>
      <c r="D50" s="31" t="s">
        <v>182</v>
      </c>
      <c r="E50" s="32">
        <v>5400</v>
      </c>
      <c r="F50" s="34">
        <f t="shared" si="1"/>
        <v>72</v>
      </c>
      <c r="G50" s="35" t="s">
        <v>0</v>
      </c>
      <c r="H50" s="26"/>
    </row>
    <row r="51" spans="1:8" s="148" customFormat="1" x14ac:dyDescent="0.25">
      <c r="A51" s="26"/>
      <c r="B51" s="29" t="s">
        <v>186</v>
      </c>
      <c r="C51" s="30" t="s">
        <v>181</v>
      </c>
      <c r="D51" s="31" t="s">
        <v>187</v>
      </c>
      <c r="E51" s="32">
        <v>38624</v>
      </c>
      <c r="F51" s="34">
        <f t="shared" si="1"/>
        <v>3862.4</v>
      </c>
      <c r="G51" s="35" t="s">
        <v>0</v>
      </c>
      <c r="H51" s="26"/>
    </row>
    <row r="52" spans="1:8" s="148" customFormat="1" x14ac:dyDescent="0.25">
      <c r="A52" s="26"/>
      <c r="B52" s="29" t="s">
        <v>185</v>
      </c>
      <c r="C52" s="30" t="s">
        <v>181</v>
      </c>
      <c r="D52" s="31" t="s">
        <v>182</v>
      </c>
      <c r="E52" s="32">
        <v>10661</v>
      </c>
      <c r="F52" s="34">
        <f t="shared" si="1"/>
        <v>142.14666666666668</v>
      </c>
      <c r="G52" s="35" t="s">
        <v>0</v>
      </c>
      <c r="H52" s="26"/>
    </row>
    <row r="53" spans="1:8" s="148" customFormat="1" x14ac:dyDescent="0.25">
      <c r="A53" s="26"/>
      <c r="B53" s="29" t="s">
        <v>180</v>
      </c>
      <c r="C53" s="30" t="s">
        <v>181</v>
      </c>
      <c r="D53" s="31" t="s">
        <v>182</v>
      </c>
      <c r="E53" s="32">
        <v>217209</v>
      </c>
      <c r="F53" s="34">
        <f t="shared" si="1"/>
        <v>2896.12</v>
      </c>
      <c r="G53" s="35" t="s">
        <v>0</v>
      </c>
      <c r="H53" s="26"/>
    </row>
    <row r="54" spans="1:8" s="148" customFormat="1" x14ac:dyDescent="0.25">
      <c r="A54" s="26"/>
      <c r="B54" s="29" t="s">
        <v>184</v>
      </c>
      <c r="C54" s="30" t="s">
        <v>181</v>
      </c>
      <c r="D54" s="31" t="s">
        <v>182</v>
      </c>
      <c r="E54" s="32">
        <v>188652</v>
      </c>
      <c r="F54" s="34">
        <f t="shared" si="1"/>
        <v>2515.36</v>
      </c>
      <c r="G54" s="35" t="s">
        <v>0</v>
      </c>
      <c r="H54" s="26"/>
    </row>
    <row r="55" spans="1:8" s="148" customFormat="1" x14ac:dyDescent="0.25">
      <c r="A55" s="26"/>
      <c r="B55" s="29" t="s">
        <v>185</v>
      </c>
      <c r="C55" s="30" t="s">
        <v>181</v>
      </c>
      <c r="D55" s="31" t="s">
        <v>182</v>
      </c>
      <c r="E55" s="32">
        <v>8000</v>
      </c>
      <c r="F55" s="34">
        <f t="shared" si="1"/>
        <v>106.66666666666667</v>
      </c>
      <c r="G55" s="35" t="s">
        <v>0</v>
      </c>
      <c r="H55" s="26"/>
    </row>
    <row r="56" spans="1:8" s="148" customFormat="1" x14ac:dyDescent="0.25">
      <c r="A56" s="26"/>
      <c r="B56" s="29" t="s">
        <v>192</v>
      </c>
      <c r="C56" s="30" t="s">
        <v>181</v>
      </c>
      <c r="D56" s="31" t="s">
        <v>193</v>
      </c>
      <c r="E56" s="32">
        <v>427859</v>
      </c>
      <c r="F56" s="34">
        <f t="shared" si="1"/>
        <v>17114.36</v>
      </c>
      <c r="G56" s="35" t="s">
        <v>0</v>
      </c>
      <c r="H56" s="26"/>
    </row>
    <row r="57" spans="1:8" s="148" customFormat="1" x14ac:dyDescent="0.25">
      <c r="A57" s="26"/>
      <c r="B57" s="29" t="s">
        <v>194</v>
      </c>
      <c r="C57" s="30" t="s">
        <v>181</v>
      </c>
      <c r="D57" s="31" t="s">
        <v>193</v>
      </c>
      <c r="E57" s="32">
        <v>62272</v>
      </c>
      <c r="F57" s="34">
        <f t="shared" si="1"/>
        <v>2490.88</v>
      </c>
      <c r="G57" s="35" t="s">
        <v>0</v>
      </c>
      <c r="H57" s="26"/>
    </row>
    <row r="58" spans="1:8" s="148" customFormat="1" x14ac:dyDescent="0.25">
      <c r="A58" s="26"/>
      <c r="B58" s="29" t="s">
        <v>180</v>
      </c>
      <c r="C58" s="30" t="s">
        <v>181</v>
      </c>
      <c r="D58" s="31" t="s">
        <v>182</v>
      </c>
      <c r="E58" s="32">
        <v>21881</v>
      </c>
      <c r="F58" s="34">
        <f t="shared" si="1"/>
        <v>291.74666666666667</v>
      </c>
      <c r="G58" s="35" t="s">
        <v>0</v>
      </c>
      <c r="H58" s="26"/>
    </row>
    <row r="59" spans="1:8" s="148" customFormat="1" x14ac:dyDescent="0.25">
      <c r="A59" s="26"/>
      <c r="B59" s="29" t="s">
        <v>183</v>
      </c>
      <c r="C59" s="30" t="s">
        <v>181</v>
      </c>
      <c r="D59" s="31" t="s">
        <v>182</v>
      </c>
      <c r="E59" s="32">
        <v>2750</v>
      </c>
      <c r="F59" s="34">
        <f t="shared" si="1"/>
        <v>36.666666666666664</v>
      </c>
      <c r="G59" s="35" t="s">
        <v>0</v>
      </c>
      <c r="H59" s="26"/>
    </row>
    <row r="60" spans="1:8" s="148" customFormat="1" x14ac:dyDescent="0.25">
      <c r="A60" s="26"/>
      <c r="B60" s="29" t="s">
        <v>184</v>
      </c>
      <c r="C60" s="30" t="s">
        <v>181</v>
      </c>
      <c r="D60" s="31" t="s">
        <v>182</v>
      </c>
      <c r="E60" s="32">
        <v>49768</v>
      </c>
      <c r="F60" s="34">
        <f t="shared" si="1"/>
        <v>663.57333333333338</v>
      </c>
      <c r="G60" s="35" t="s">
        <v>0</v>
      </c>
      <c r="H60" s="26"/>
    </row>
    <row r="61" spans="1:8" s="148" customFormat="1" x14ac:dyDescent="0.25">
      <c r="A61" s="26"/>
      <c r="B61" s="29" t="s">
        <v>185</v>
      </c>
      <c r="C61" s="30" t="s">
        <v>181</v>
      </c>
      <c r="D61" s="31" t="s">
        <v>182</v>
      </c>
      <c r="E61" s="32">
        <v>4000</v>
      </c>
      <c r="F61" s="34">
        <f t="shared" si="1"/>
        <v>53.333333333333336</v>
      </c>
      <c r="G61" s="35" t="s">
        <v>0</v>
      </c>
      <c r="H61" s="26"/>
    </row>
    <row r="62" spans="1:8" s="148" customFormat="1" x14ac:dyDescent="0.25">
      <c r="A62" s="26"/>
      <c r="B62" s="29" t="s">
        <v>195</v>
      </c>
      <c r="C62" s="30" t="s">
        <v>181</v>
      </c>
      <c r="D62" s="31" t="s">
        <v>193</v>
      </c>
      <c r="E62" s="32">
        <v>82621</v>
      </c>
      <c r="F62" s="34">
        <f t="shared" si="1"/>
        <v>3304.84</v>
      </c>
      <c r="G62" s="35" t="s">
        <v>0</v>
      </c>
      <c r="H62" s="26"/>
    </row>
    <row r="63" spans="1:8" s="148" customFormat="1" x14ac:dyDescent="0.25">
      <c r="A63" s="26"/>
      <c r="B63" s="29" t="s">
        <v>199</v>
      </c>
      <c r="C63" s="30" t="s">
        <v>181</v>
      </c>
      <c r="D63" s="31" t="s">
        <v>196</v>
      </c>
      <c r="E63" s="32">
        <v>222983</v>
      </c>
      <c r="F63" s="34">
        <f t="shared" si="1"/>
        <v>44596.6</v>
      </c>
      <c r="G63" s="35" t="s">
        <v>0</v>
      </c>
      <c r="H63" s="26"/>
    </row>
    <row r="64" spans="1:8" s="148" customFormat="1" x14ac:dyDescent="0.25">
      <c r="A64" s="26"/>
      <c r="B64" s="29" t="s">
        <v>184</v>
      </c>
      <c r="C64" s="30" t="s">
        <v>181</v>
      </c>
      <c r="D64" s="31" t="s">
        <v>182</v>
      </c>
      <c r="E64" s="32">
        <v>926578</v>
      </c>
      <c r="F64" s="34">
        <f t="shared" si="1"/>
        <v>12354.373333333333</v>
      </c>
      <c r="G64" s="35" t="s">
        <v>0</v>
      </c>
      <c r="H64" s="26"/>
    </row>
    <row r="65" spans="1:8" s="148" customFormat="1" x14ac:dyDescent="0.25">
      <c r="A65" s="26"/>
      <c r="B65" s="29" t="s">
        <v>185</v>
      </c>
      <c r="C65" s="30" t="s">
        <v>181</v>
      </c>
      <c r="D65" s="31" t="s">
        <v>182</v>
      </c>
      <c r="E65" s="32">
        <v>8000</v>
      </c>
      <c r="F65" s="34">
        <f t="shared" si="1"/>
        <v>106.66666666666667</v>
      </c>
      <c r="G65" s="35" t="s">
        <v>0</v>
      </c>
      <c r="H65" s="26"/>
    </row>
    <row r="66" spans="1:8" s="148" customFormat="1" x14ac:dyDescent="0.25">
      <c r="A66" s="26"/>
      <c r="B66" s="29" t="s">
        <v>180</v>
      </c>
      <c r="C66" s="30" t="s">
        <v>181</v>
      </c>
      <c r="D66" s="31" t="s">
        <v>182</v>
      </c>
      <c r="E66" s="32">
        <v>744620</v>
      </c>
      <c r="F66" s="34">
        <f t="shared" si="1"/>
        <v>9928.2666666666664</v>
      </c>
      <c r="G66" s="35" t="s">
        <v>0</v>
      </c>
      <c r="H66" s="26"/>
    </row>
    <row r="67" spans="1:8" s="148" customFormat="1" x14ac:dyDescent="0.25">
      <c r="A67" s="26"/>
      <c r="B67" s="29" t="s">
        <v>183</v>
      </c>
      <c r="C67" s="30" t="s">
        <v>181</v>
      </c>
      <c r="D67" s="31" t="s">
        <v>182</v>
      </c>
      <c r="E67" s="32">
        <v>2700</v>
      </c>
      <c r="F67" s="34">
        <f t="shared" si="1"/>
        <v>36</v>
      </c>
      <c r="G67" s="35" t="s">
        <v>0</v>
      </c>
      <c r="H67" s="26"/>
    </row>
    <row r="68" spans="1:8" s="148" customFormat="1" x14ac:dyDescent="0.25">
      <c r="A68" s="26"/>
      <c r="B68" s="29" t="s">
        <v>197</v>
      </c>
      <c r="C68" s="30" t="s">
        <v>181</v>
      </c>
      <c r="D68" s="31" t="s">
        <v>196</v>
      </c>
      <c r="E68" s="32">
        <v>30150</v>
      </c>
      <c r="F68" s="34">
        <f t="shared" si="1"/>
        <v>6030</v>
      </c>
      <c r="G68" s="35" t="s">
        <v>0</v>
      </c>
      <c r="H68" s="26"/>
    </row>
    <row r="69" spans="1:8" s="148" customFormat="1" x14ac:dyDescent="0.25">
      <c r="A69" s="26"/>
      <c r="B69" s="29" t="s">
        <v>198</v>
      </c>
      <c r="C69" s="30" t="s">
        <v>181</v>
      </c>
      <c r="D69" s="31" t="s">
        <v>196</v>
      </c>
      <c r="E69" s="32">
        <v>298263</v>
      </c>
      <c r="F69" s="34">
        <f t="shared" si="1"/>
        <v>59652.6</v>
      </c>
      <c r="G69" s="35" t="s">
        <v>0</v>
      </c>
      <c r="H69" s="26"/>
    </row>
    <row r="70" spans="1:8" s="148" customFormat="1" x14ac:dyDescent="0.25">
      <c r="A70" s="26"/>
      <c r="B70" s="23" t="s">
        <v>71</v>
      </c>
      <c r="C70" s="158"/>
      <c r="D70" s="158"/>
      <c r="E70" s="158"/>
      <c r="F70" s="36">
        <f>SUM(F8:F69)</f>
        <v>398429.01333333331</v>
      </c>
      <c r="G70" s="37" t="s">
        <v>0</v>
      </c>
      <c r="H70" s="26"/>
    </row>
    <row r="71" spans="1:8" s="148" customFormat="1" x14ac:dyDescent="0.25">
      <c r="A71" s="26"/>
      <c r="B71" s="107" t="s">
        <v>132</v>
      </c>
      <c r="C71" s="159"/>
      <c r="D71" s="159"/>
      <c r="E71" s="159"/>
      <c r="F71" s="66">
        <v>1664862.9383333332</v>
      </c>
      <c r="G71" s="37" t="s">
        <v>0</v>
      </c>
      <c r="H71" s="26"/>
    </row>
    <row r="72" spans="1:8" s="148" customFormat="1" x14ac:dyDescent="0.25">
      <c r="A72" s="26"/>
      <c r="B72" s="39" t="s">
        <v>68</v>
      </c>
      <c r="C72" s="160"/>
      <c r="D72" s="160"/>
      <c r="E72" s="161"/>
      <c r="F72" s="38">
        <f>F70+F71</f>
        <v>2063291.9516666667</v>
      </c>
      <c r="G72" s="38" t="s">
        <v>0</v>
      </c>
      <c r="H72" s="26"/>
    </row>
    <row r="73" spans="1:8" s="148" customFormat="1" x14ac:dyDescent="0.25">
      <c r="A73" s="26"/>
      <c r="B73" s="26"/>
      <c r="C73" s="26"/>
      <c r="D73" s="26"/>
      <c r="E73" s="26"/>
      <c r="F73" s="26"/>
      <c r="G73" s="26"/>
      <c r="H73" s="26"/>
    </row>
    <row r="74" spans="1:8" s="148" customFormat="1" x14ac:dyDescent="0.25">
      <c r="A74" s="26"/>
      <c r="B74" s="26"/>
      <c r="C74" s="26"/>
      <c r="D74" s="26"/>
      <c r="E74" s="26"/>
      <c r="F74" s="26"/>
      <c r="G74" s="26"/>
      <c r="H74" s="26"/>
    </row>
    <row r="75" spans="1:8" s="148" customFormat="1" x14ac:dyDescent="0.25">
      <c r="A75" s="26"/>
      <c r="B75" s="26"/>
      <c r="C75" s="26"/>
      <c r="D75" s="26"/>
      <c r="E75" s="26"/>
      <c r="F75" s="26"/>
      <c r="G75" s="26"/>
      <c r="H75" s="26"/>
    </row>
    <row r="76" spans="1:8" s="148" customFormat="1" hidden="1" x14ac:dyDescent="0.25"/>
    <row r="77" spans="1:8" s="148" customFormat="1" hidden="1" x14ac:dyDescent="0.25"/>
    <row r="78" spans="1:8" s="148" customFormat="1" hidden="1" x14ac:dyDescent="0.25"/>
    <row r="79" spans="1:8" s="148" customFormat="1" ht="14.45" hidden="1" customHeight="1" x14ac:dyDescent="0.25"/>
    <row r="80" spans="1:8" s="148" customFormat="1" ht="14.45" hidden="1" customHeight="1" x14ac:dyDescent="0.25"/>
    <row r="81" s="148" customFormat="1" ht="15" hidden="1" customHeight="1" x14ac:dyDescent="0.25"/>
    <row r="82" s="148" customFormat="1" ht="15" hidden="1" customHeight="1" x14ac:dyDescent="0.25"/>
    <row r="83" s="148" customFormat="1" ht="15" hidden="1" customHeight="1" x14ac:dyDescent="0.25"/>
    <row r="84" s="148" customFormat="1" ht="15" hidden="1" customHeight="1" x14ac:dyDescent="0.25"/>
    <row r="85" s="148" customFormat="1" ht="15" hidden="1" customHeight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s="148" customFormat="1" hidden="1" x14ac:dyDescent="0.25"/>
    <row r="123" s="148" customFormat="1" hidden="1" x14ac:dyDescent="0.25"/>
    <row r="124" s="148" customFormat="1" hidden="1" x14ac:dyDescent="0.25"/>
    <row r="125" s="148" customFormat="1" hidden="1" x14ac:dyDescent="0.25"/>
    <row r="126" s="148" customFormat="1" hidden="1" x14ac:dyDescent="0.25"/>
    <row r="127" s="148" customFormat="1" hidden="1" x14ac:dyDescent="0.25"/>
    <row r="128" s="148" customFormat="1" hidden="1" x14ac:dyDescent="0.25"/>
    <row r="129" s="148" customFormat="1" hidden="1" x14ac:dyDescent="0.25"/>
    <row r="130" s="148" customFormat="1" hidden="1" x14ac:dyDescent="0.25"/>
    <row r="131" s="148" customFormat="1" hidden="1" x14ac:dyDescent="0.25"/>
    <row r="132" s="148" customFormat="1" hidden="1" x14ac:dyDescent="0.25"/>
    <row r="133" s="148" customFormat="1" hidden="1" x14ac:dyDescent="0.25"/>
    <row r="134" s="148" customFormat="1" hidden="1" x14ac:dyDescent="0.25"/>
    <row r="135" s="148" customFormat="1" hidden="1" x14ac:dyDescent="0.25"/>
    <row r="136" s="148" customFormat="1" hidden="1" x14ac:dyDescent="0.25"/>
    <row r="137" s="148" customFormat="1" hidden="1" x14ac:dyDescent="0.25"/>
    <row r="138" s="148" customFormat="1" hidden="1" x14ac:dyDescent="0.25"/>
    <row r="139" s="148" customFormat="1" hidden="1" x14ac:dyDescent="0.25"/>
    <row r="140" s="148" customFormat="1" hidden="1" x14ac:dyDescent="0.25"/>
    <row r="141" s="148" customFormat="1" hidden="1" x14ac:dyDescent="0.25"/>
    <row r="142" s="148" customFormat="1" hidden="1" x14ac:dyDescent="0.25"/>
    <row r="143" s="148" customFormat="1" hidden="1" x14ac:dyDescent="0.25"/>
    <row r="144" s="148" customFormat="1" hidden="1" x14ac:dyDescent="0.25"/>
    <row r="145" s="148" customFormat="1" hidden="1" x14ac:dyDescent="0.25"/>
    <row r="146" s="148" customFormat="1" hidden="1" x14ac:dyDescent="0.25"/>
    <row r="147" s="148" customFormat="1" hidden="1" x14ac:dyDescent="0.25"/>
    <row r="148" s="148" customFormat="1" hidden="1" x14ac:dyDescent="0.25"/>
    <row r="149" s="148" customFormat="1" hidden="1" x14ac:dyDescent="0.25"/>
    <row r="150" s="148" customFormat="1" hidden="1" x14ac:dyDescent="0.25"/>
    <row r="151" s="148" customFormat="1" hidden="1" x14ac:dyDescent="0.25"/>
    <row r="152" s="148" customFormat="1" hidden="1" x14ac:dyDescent="0.25"/>
    <row r="153" s="148" customFormat="1" hidden="1" x14ac:dyDescent="0.25"/>
    <row r="154" s="148" customFormat="1" hidden="1" x14ac:dyDescent="0.25"/>
    <row r="155" s="148" customFormat="1" hidden="1" x14ac:dyDescent="0.25"/>
    <row r="156" s="148" customFormat="1" hidden="1" x14ac:dyDescent="0.25"/>
    <row r="157" s="148" customFormat="1" hidden="1" x14ac:dyDescent="0.25"/>
    <row r="158" s="148" customFormat="1" hidden="1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Frederiksberg Vand AS</v>
      </c>
      <c r="B1" s="162"/>
      <c r="C1" s="162"/>
      <c r="D1" s="162"/>
      <c r="E1" s="162"/>
    </row>
    <row r="2" spans="1:5" x14ac:dyDescent="0.25">
      <c r="A2" s="1" t="str">
        <f>'1. Forside'!A2</f>
        <v>V055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800500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800500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investeringer'!F70</f>
        <v>398429.01333333331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-804141.97333333339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5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Frederiksberg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205</v>
      </c>
      <c r="C8" s="30" t="s">
        <v>206</v>
      </c>
      <c r="D8" s="31" t="s">
        <v>193</v>
      </c>
      <c r="E8" s="32">
        <v>400000</v>
      </c>
      <c r="F8" s="45">
        <f>E8/D8</f>
        <v>16000</v>
      </c>
      <c r="G8" s="35" t="s">
        <v>0</v>
      </c>
      <c r="H8" s="26"/>
    </row>
    <row r="9" spans="1:8" s="148" customFormat="1" x14ac:dyDescent="0.25">
      <c r="A9" s="26"/>
      <c r="B9" s="29" t="s">
        <v>207</v>
      </c>
      <c r="C9" s="30" t="s">
        <v>206</v>
      </c>
      <c r="D9" s="31" t="s">
        <v>193</v>
      </c>
      <c r="E9" s="32">
        <v>400000</v>
      </c>
      <c r="F9" s="45">
        <f t="shared" ref="F9:F43" si="0">E9/D9</f>
        <v>16000</v>
      </c>
      <c r="G9" s="35" t="s">
        <v>0</v>
      </c>
      <c r="H9" s="26"/>
    </row>
    <row r="10" spans="1:8" s="148" customFormat="1" x14ac:dyDescent="0.25">
      <c r="A10" s="26"/>
      <c r="B10" s="29" t="s">
        <v>208</v>
      </c>
      <c r="C10" s="30" t="s">
        <v>206</v>
      </c>
      <c r="D10" s="31" t="s">
        <v>193</v>
      </c>
      <c r="E10" s="32">
        <v>400000</v>
      </c>
      <c r="F10" s="45">
        <f t="shared" si="0"/>
        <v>16000</v>
      </c>
      <c r="G10" s="35" t="s">
        <v>0</v>
      </c>
      <c r="H10" s="26"/>
    </row>
    <row r="11" spans="1:8" s="148" customFormat="1" x14ac:dyDescent="0.25">
      <c r="A11" s="26"/>
      <c r="B11" s="29" t="s">
        <v>209</v>
      </c>
      <c r="C11" s="30" t="s">
        <v>206</v>
      </c>
      <c r="D11" s="31" t="s">
        <v>182</v>
      </c>
      <c r="E11" s="32">
        <v>300000</v>
      </c>
      <c r="F11" s="45">
        <f t="shared" si="0"/>
        <v>4000</v>
      </c>
      <c r="G11" s="35" t="s">
        <v>0</v>
      </c>
      <c r="H11" s="26"/>
    </row>
    <row r="12" spans="1:8" s="148" customFormat="1" x14ac:dyDescent="0.25">
      <c r="A12" s="26"/>
      <c r="B12" s="29" t="s">
        <v>180</v>
      </c>
      <c r="C12" s="30" t="s">
        <v>206</v>
      </c>
      <c r="D12" s="31" t="s">
        <v>182</v>
      </c>
      <c r="E12" s="32">
        <v>9400000</v>
      </c>
      <c r="F12" s="45">
        <f t="shared" si="0"/>
        <v>125333.33333333333</v>
      </c>
      <c r="G12" s="35" t="s">
        <v>0</v>
      </c>
      <c r="H12" s="26"/>
    </row>
    <row r="13" spans="1:8" s="148" customFormat="1" x14ac:dyDescent="0.25">
      <c r="A13" s="26"/>
      <c r="B13" s="29" t="s">
        <v>184</v>
      </c>
      <c r="C13" s="30" t="s">
        <v>206</v>
      </c>
      <c r="D13" s="31" t="s">
        <v>182</v>
      </c>
      <c r="E13" s="32">
        <v>4700000</v>
      </c>
      <c r="F13" s="45">
        <f t="shared" si="0"/>
        <v>62666.666666666664</v>
      </c>
      <c r="G13" s="35" t="s">
        <v>0</v>
      </c>
      <c r="H13" s="26"/>
    </row>
    <row r="14" spans="1:8" s="148" customFormat="1" x14ac:dyDescent="0.25">
      <c r="A14" s="26"/>
      <c r="B14" s="29" t="s">
        <v>188</v>
      </c>
      <c r="C14" s="30" t="s">
        <v>206</v>
      </c>
      <c r="D14" s="31" t="s">
        <v>182</v>
      </c>
      <c r="E14" s="32">
        <v>4200000</v>
      </c>
      <c r="F14" s="45">
        <f t="shared" si="0"/>
        <v>56000</v>
      </c>
      <c r="G14" s="35" t="s">
        <v>0</v>
      </c>
      <c r="H14" s="26"/>
    </row>
    <row r="15" spans="1:8" s="148" customFormat="1" x14ac:dyDescent="0.25">
      <c r="A15" s="26"/>
      <c r="B15" s="29" t="s">
        <v>190</v>
      </c>
      <c r="C15" s="30" t="s">
        <v>206</v>
      </c>
      <c r="D15" s="31" t="s">
        <v>191</v>
      </c>
      <c r="E15" s="32">
        <v>1500000</v>
      </c>
      <c r="F15" s="45">
        <f t="shared" si="0"/>
        <v>187500</v>
      </c>
      <c r="G15" s="35" t="s">
        <v>0</v>
      </c>
      <c r="H15" s="26"/>
    </row>
    <row r="16" spans="1:8" s="148" customFormat="1" x14ac:dyDescent="0.25">
      <c r="A16" s="26"/>
      <c r="B16" s="29" t="s">
        <v>210</v>
      </c>
      <c r="C16" s="30" t="s">
        <v>206</v>
      </c>
      <c r="D16" s="31" t="s">
        <v>187</v>
      </c>
      <c r="E16" s="32">
        <v>5000000</v>
      </c>
      <c r="F16" s="45">
        <f t="shared" si="0"/>
        <v>500000</v>
      </c>
      <c r="G16" s="35" t="s">
        <v>0</v>
      </c>
      <c r="H16" s="26"/>
    </row>
    <row r="17" spans="1:8" s="148" customFormat="1" x14ac:dyDescent="0.25">
      <c r="A17" s="26"/>
      <c r="B17" s="29" t="s">
        <v>211</v>
      </c>
      <c r="C17" s="30" t="s">
        <v>206</v>
      </c>
      <c r="D17" s="31" t="s">
        <v>187</v>
      </c>
      <c r="E17" s="32">
        <v>3000000</v>
      </c>
      <c r="F17" s="45">
        <f t="shared" si="0"/>
        <v>300000</v>
      </c>
      <c r="G17" s="35" t="s">
        <v>0</v>
      </c>
      <c r="H17" s="26"/>
    </row>
    <row r="18" spans="1:8" s="148" customFormat="1" x14ac:dyDescent="0.25">
      <c r="A18" s="26"/>
      <c r="B18" s="29" t="s">
        <v>212</v>
      </c>
      <c r="C18" s="30" t="s">
        <v>206</v>
      </c>
      <c r="D18" s="31" t="s">
        <v>213</v>
      </c>
      <c r="E18" s="32">
        <v>1500000</v>
      </c>
      <c r="F18" s="45">
        <f t="shared" si="0"/>
        <v>30000</v>
      </c>
      <c r="G18" s="35" t="s">
        <v>0</v>
      </c>
      <c r="H18" s="26"/>
    </row>
    <row r="19" spans="1:8" s="148" customFormat="1" x14ac:dyDescent="0.25">
      <c r="A19" s="26"/>
      <c r="B19" s="29" t="s">
        <v>214</v>
      </c>
      <c r="C19" s="30" t="s">
        <v>206</v>
      </c>
      <c r="D19" s="31" t="s">
        <v>215</v>
      </c>
      <c r="E19" s="32">
        <v>1000000</v>
      </c>
      <c r="F19" s="45">
        <f t="shared" si="0"/>
        <v>66666.666666666672</v>
      </c>
      <c r="G19" s="35" t="s">
        <v>0</v>
      </c>
      <c r="H19" s="26"/>
    </row>
    <row r="20" spans="1:8" s="148" customFormat="1" x14ac:dyDescent="0.25">
      <c r="A20" s="26"/>
      <c r="B20" s="29" t="s">
        <v>216</v>
      </c>
      <c r="C20" s="30" t="s">
        <v>206</v>
      </c>
      <c r="D20" s="31" t="s">
        <v>187</v>
      </c>
      <c r="E20" s="32">
        <v>500000</v>
      </c>
      <c r="F20" s="45">
        <f t="shared" si="0"/>
        <v>50000</v>
      </c>
      <c r="G20" s="35" t="s">
        <v>0</v>
      </c>
      <c r="H20" s="26"/>
    </row>
    <row r="21" spans="1:8" s="148" customFormat="1" x14ac:dyDescent="0.25">
      <c r="A21" s="26"/>
      <c r="B21" s="29" t="s">
        <v>199</v>
      </c>
      <c r="C21" s="30" t="s">
        <v>206</v>
      </c>
      <c r="D21" s="31" t="s">
        <v>196</v>
      </c>
      <c r="E21" s="32">
        <v>200000</v>
      </c>
      <c r="F21" s="45">
        <f t="shared" si="0"/>
        <v>40000</v>
      </c>
      <c r="G21" s="35" t="s">
        <v>0</v>
      </c>
      <c r="H21" s="26"/>
    </row>
    <row r="22" spans="1:8" s="148" customFormat="1" x14ac:dyDescent="0.25">
      <c r="A22" s="26"/>
      <c r="B22" s="29" t="s">
        <v>222</v>
      </c>
      <c r="C22" s="30" t="s">
        <v>206</v>
      </c>
      <c r="D22" s="31" t="s">
        <v>196</v>
      </c>
      <c r="E22" s="32">
        <v>200000</v>
      </c>
      <c r="F22" s="45">
        <f t="shared" si="0"/>
        <v>40000</v>
      </c>
      <c r="G22" s="35" t="s">
        <v>0</v>
      </c>
      <c r="H22" s="26"/>
    </row>
    <row r="23" spans="1:8" s="148" customFormat="1" x14ac:dyDescent="0.25">
      <c r="A23" s="26"/>
      <c r="B23" s="29" t="s">
        <v>217</v>
      </c>
      <c r="C23" s="30" t="s">
        <v>218</v>
      </c>
      <c r="D23" s="31" t="s">
        <v>187</v>
      </c>
      <c r="E23" s="32">
        <v>150000</v>
      </c>
      <c r="F23" s="45">
        <f t="shared" si="0"/>
        <v>15000</v>
      </c>
      <c r="G23" s="35" t="s">
        <v>0</v>
      </c>
      <c r="H23" s="26"/>
    </row>
    <row r="24" spans="1:8" s="148" customFormat="1" x14ac:dyDescent="0.25">
      <c r="A24" s="26"/>
      <c r="B24" s="29" t="s">
        <v>219</v>
      </c>
      <c r="C24" s="30" t="s">
        <v>218</v>
      </c>
      <c r="D24" s="31" t="s">
        <v>215</v>
      </c>
      <c r="E24" s="32">
        <v>400000</v>
      </c>
      <c r="F24" s="45">
        <f t="shared" si="0"/>
        <v>26666.666666666668</v>
      </c>
      <c r="G24" s="35" t="s">
        <v>0</v>
      </c>
      <c r="H24" s="26"/>
    </row>
    <row r="25" spans="1:8" s="148" customFormat="1" x14ac:dyDescent="0.25">
      <c r="A25" s="26"/>
      <c r="B25" s="29" t="s">
        <v>188</v>
      </c>
      <c r="C25" s="30" t="s">
        <v>218</v>
      </c>
      <c r="D25" s="31" t="s">
        <v>182</v>
      </c>
      <c r="E25" s="32">
        <v>4950000</v>
      </c>
      <c r="F25" s="45">
        <f t="shared" si="0"/>
        <v>66000</v>
      </c>
      <c r="G25" s="35" t="s">
        <v>0</v>
      </c>
      <c r="H25" s="26"/>
    </row>
    <row r="26" spans="1:8" s="148" customFormat="1" x14ac:dyDescent="0.25">
      <c r="A26" s="26"/>
      <c r="B26" s="29" t="s">
        <v>205</v>
      </c>
      <c r="C26" s="30" t="s">
        <v>218</v>
      </c>
      <c r="D26" s="31" t="s">
        <v>193</v>
      </c>
      <c r="E26" s="32">
        <v>700000</v>
      </c>
      <c r="F26" s="45">
        <f t="shared" si="0"/>
        <v>28000</v>
      </c>
      <c r="G26" s="35" t="s">
        <v>0</v>
      </c>
      <c r="H26" s="26"/>
    </row>
    <row r="27" spans="1:8" s="148" customFormat="1" x14ac:dyDescent="0.25">
      <c r="A27" s="26"/>
      <c r="B27" s="29" t="s">
        <v>207</v>
      </c>
      <c r="C27" s="30" t="s">
        <v>218</v>
      </c>
      <c r="D27" s="31" t="s">
        <v>193</v>
      </c>
      <c r="E27" s="32">
        <v>700000</v>
      </c>
      <c r="F27" s="45">
        <f t="shared" si="0"/>
        <v>28000</v>
      </c>
      <c r="G27" s="35" t="s">
        <v>0</v>
      </c>
      <c r="H27" s="26"/>
    </row>
    <row r="28" spans="1:8" s="148" customFormat="1" x14ac:dyDescent="0.25">
      <c r="A28" s="26"/>
      <c r="B28" s="29" t="s">
        <v>208</v>
      </c>
      <c r="C28" s="30" t="s">
        <v>218</v>
      </c>
      <c r="D28" s="31" t="s">
        <v>193</v>
      </c>
      <c r="E28" s="32">
        <v>600000</v>
      </c>
      <c r="F28" s="45">
        <f t="shared" si="0"/>
        <v>24000</v>
      </c>
      <c r="G28" s="35" t="s">
        <v>0</v>
      </c>
      <c r="H28" s="26"/>
    </row>
    <row r="29" spans="1:8" s="148" customFormat="1" x14ac:dyDescent="0.25">
      <c r="A29" s="26"/>
      <c r="B29" s="29" t="s">
        <v>195</v>
      </c>
      <c r="C29" s="30" t="s">
        <v>218</v>
      </c>
      <c r="D29" s="31" t="s">
        <v>193</v>
      </c>
      <c r="E29" s="32">
        <v>400000</v>
      </c>
      <c r="F29" s="45">
        <f t="shared" si="0"/>
        <v>16000</v>
      </c>
      <c r="G29" s="35" t="s">
        <v>0</v>
      </c>
      <c r="H29" s="26"/>
    </row>
    <row r="30" spans="1:8" s="148" customFormat="1" x14ac:dyDescent="0.25">
      <c r="A30" s="26"/>
      <c r="B30" s="29" t="s">
        <v>220</v>
      </c>
      <c r="C30" s="30" t="s">
        <v>218</v>
      </c>
      <c r="D30" s="31" t="s">
        <v>187</v>
      </c>
      <c r="E30" s="32">
        <v>100000</v>
      </c>
      <c r="F30" s="45">
        <f t="shared" si="0"/>
        <v>10000</v>
      </c>
      <c r="G30" s="35" t="s">
        <v>0</v>
      </c>
      <c r="H30" s="26"/>
    </row>
    <row r="31" spans="1:8" s="148" customFormat="1" x14ac:dyDescent="0.25">
      <c r="A31" s="26"/>
      <c r="B31" s="29" t="s">
        <v>180</v>
      </c>
      <c r="C31" s="30" t="s">
        <v>218</v>
      </c>
      <c r="D31" s="31" t="s">
        <v>182</v>
      </c>
      <c r="E31" s="32">
        <v>7300000</v>
      </c>
      <c r="F31" s="45">
        <f t="shared" si="0"/>
        <v>97333.333333333328</v>
      </c>
      <c r="G31" s="35" t="s">
        <v>0</v>
      </c>
      <c r="H31" s="26"/>
    </row>
    <row r="32" spans="1:8" s="148" customFormat="1" x14ac:dyDescent="0.25">
      <c r="A32" s="26"/>
      <c r="B32" s="29" t="s">
        <v>184</v>
      </c>
      <c r="C32" s="30" t="s">
        <v>218</v>
      </c>
      <c r="D32" s="31" t="s">
        <v>182</v>
      </c>
      <c r="E32" s="32">
        <v>10350000</v>
      </c>
      <c r="F32" s="45">
        <f t="shared" si="0"/>
        <v>138000</v>
      </c>
      <c r="G32" s="35" t="s">
        <v>0</v>
      </c>
      <c r="H32" s="26"/>
    </row>
    <row r="33" spans="1:8" s="148" customFormat="1" x14ac:dyDescent="0.25">
      <c r="A33" s="26"/>
      <c r="B33" s="29" t="s">
        <v>188</v>
      </c>
      <c r="C33" s="30" t="s">
        <v>218</v>
      </c>
      <c r="D33" s="31" t="s">
        <v>182</v>
      </c>
      <c r="E33" s="32">
        <v>3000000</v>
      </c>
      <c r="F33" s="45">
        <f t="shared" si="0"/>
        <v>40000</v>
      </c>
      <c r="G33" s="35" t="s">
        <v>0</v>
      </c>
      <c r="H33" s="26"/>
    </row>
    <row r="34" spans="1:8" s="148" customFormat="1" x14ac:dyDescent="0.25">
      <c r="A34" s="26"/>
      <c r="B34" s="29" t="s">
        <v>183</v>
      </c>
      <c r="C34" s="30" t="s">
        <v>218</v>
      </c>
      <c r="D34" s="31" t="s">
        <v>182</v>
      </c>
      <c r="E34" s="32">
        <v>500000</v>
      </c>
      <c r="F34" s="45">
        <f t="shared" si="0"/>
        <v>6666.666666666667</v>
      </c>
      <c r="G34" s="35" t="s">
        <v>0</v>
      </c>
      <c r="H34" s="26"/>
    </row>
    <row r="35" spans="1:8" s="148" customFormat="1" x14ac:dyDescent="0.25">
      <c r="A35" s="26"/>
      <c r="B35" s="29" t="s">
        <v>185</v>
      </c>
      <c r="C35" s="30" t="s">
        <v>218</v>
      </c>
      <c r="D35" s="31" t="s">
        <v>182</v>
      </c>
      <c r="E35" s="32">
        <v>500000</v>
      </c>
      <c r="F35" s="45">
        <f t="shared" si="0"/>
        <v>6666.666666666667</v>
      </c>
      <c r="G35" s="35" t="s">
        <v>0</v>
      </c>
      <c r="H35" s="26"/>
    </row>
    <row r="36" spans="1:8" s="148" customFormat="1" x14ac:dyDescent="0.25">
      <c r="A36" s="26"/>
      <c r="B36" s="29" t="s">
        <v>221</v>
      </c>
      <c r="C36" s="30" t="s">
        <v>218</v>
      </c>
      <c r="D36" s="31" t="s">
        <v>213</v>
      </c>
      <c r="E36" s="32">
        <v>800000</v>
      </c>
      <c r="F36" s="45">
        <f t="shared" si="0"/>
        <v>16000</v>
      </c>
      <c r="G36" s="35" t="s">
        <v>0</v>
      </c>
      <c r="H36" s="26"/>
    </row>
    <row r="37" spans="1:8" s="148" customFormat="1" x14ac:dyDescent="0.25">
      <c r="A37" s="26"/>
      <c r="B37" s="29" t="s">
        <v>210</v>
      </c>
      <c r="C37" s="30" t="s">
        <v>218</v>
      </c>
      <c r="D37" s="31" t="s">
        <v>187</v>
      </c>
      <c r="E37" s="32">
        <v>300000</v>
      </c>
      <c r="F37" s="45">
        <f t="shared" si="0"/>
        <v>30000</v>
      </c>
      <c r="G37" s="35" t="s">
        <v>0</v>
      </c>
      <c r="H37" s="26"/>
    </row>
    <row r="38" spans="1:8" s="148" customFormat="1" x14ac:dyDescent="0.25">
      <c r="A38" s="26"/>
      <c r="B38" s="29" t="s">
        <v>212</v>
      </c>
      <c r="C38" s="30" t="s">
        <v>218</v>
      </c>
      <c r="D38" s="31" t="s">
        <v>213</v>
      </c>
      <c r="E38" s="32">
        <v>1500000</v>
      </c>
      <c r="F38" s="45">
        <f t="shared" si="0"/>
        <v>30000</v>
      </c>
      <c r="G38" s="35" t="s">
        <v>0</v>
      </c>
      <c r="H38" s="26"/>
    </row>
    <row r="39" spans="1:8" s="148" customFormat="1" x14ac:dyDescent="0.25">
      <c r="A39" s="26"/>
      <c r="B39" s="29" t="s">
        <v>214</v>
      </c>
      <c r="C39" s="30" t="s">
        <v>218</v>
      </c>
      <c r="D39" s="31" t="s">
        <v>215</v>
      </c>
      <c r="E39" s="32">
        <v>1000000</v>
      </c>
      <c r="F39" s="45">
        <f t="shared" si="0"/>
        <v>66666.666666666672</v>
      </c>
      <c r="G39" s="35" t="s">
        <v>0</v>
      </c>
      <c r="H39" s="26"/>
    </row>
    <row r="40" spans="1:8" s="148" customFormat="1" x14ac:dyDescent="0.25">
      <c r="A40" s="26"/>
      <c r="B40" s="29" t="s">
        <v>216</v>
      </c>
      <c r="C40" s="30" t="s">
        <v>218</v>
      </c>
      <c r="D40" s="31" t="s">
        <v>187</v>
      </c>
      <c r="E40" s="32">
        <v>1000000</v>
      </c>
      <c r="F40" s="45">
        <f t="shared" si="0"/>
        <v>100000</v>
      </c>
      <c r="G40" s="35" t="s">
        <v>0</v>
      </c>
      <c r="H40" s="26"/>
    </row>
    <row r="41" spans="1:8" s="148" customFormat="1" x14ac:dyDescent="0.25">
      <c r="A41" s="26"/>
      <c r="B41" s="29" t="s">
        <v>199</v>
      </c>
      <c r="C41" s="30" t="s">
        <v>218</v>
      </c>
      <c r="D41" s="31" t="s">
        <v>196</v>
      </c>
      <c r="E41" s="32">
        <v>510000</v>
      </c>
      <c r="F41" s="45">
        <f t="shared" si="0"/>
        <v>102000</v>
      </c>
      <c r="G41" s="35" t="s">
        <v>0</v>
      </c>
      <c r="H41" s="26"/>
    </row>
    <row r="42" spans="1:8" s="148" customFormat="1" x14ac:dyDescent="0.25">
      <c r="A42" s="26"/>
      <c r="B42" s="29" t="s">
        <v>222</v>
      </c>
      <c r="C42" s="30" t="s">
        <v>218</v>
      </c>
      <c r="D42" s="31" t="s">
        <v>196</v>
      </c>
      <c r="E42" s="32">
        <v>250000</v>
      </c>
      <c r="F42" s="45">
        <f t="shared" si="0"/>
        <v>50000</v>
      </c>
      <c r="G42" s="35" t="s">
        <v>0</v>
      </c>
      <c r="H42" s="26"/>
    </row>
    <row r="43" spans="1:8" s="148" customFormat="1" x14ac:dyDescent="0.25">
      <c r="A43" s="26"/>
      <c r="B43" s="29" t="s">
        <v>223</v>
      </c>
      <c r="C43" s="30" t="s">
        <v>218</v>
      </c>
      <c r="D43" s="31" t="s">
        <v>196</v>
      </c>
      <c r="E43" s="32">
        <v>400000</v>
      </c>
      <c r="F43" s="45">
        <f t="shared" si="0"/>
        <v>80000</v>
      </c>
      <c r="G43" s="35" t="s">
        <v>0</v>
      </c>
      <c r="H43" s="26"/>
    </row>
    <row r="44" spans="1:8" s="148" customFormat="1" x14ac:dyDescent="0.25">
      <c r="A44" s="26"/>
      <c r="B44" s="109" t="s">
        <v>72</v>
      </c>
      <c r="C44" s="165"/>
      <c r="D44" s="166"/>
      <c r="E44" s="167"/>
      <c r="F44" s="46">
        <f>SUMIF(C8:C43,"2015",F8:F43)</f>
        <v>1510166.6666666667</v>
      </c>
      <c r="G44" s="47" t="s">
        <v>0</v>
      </c>
      <c r="H44" s="26"/>
    </row>
    <row r="45" spans="1:8" s="148" customFormat="1" x14ac:dyDescent="0.25">
      <c r="A45" s="26"/>
      <c r="B45" s="107" t="s">
        <v>130</v>
      </c>
      <c r="C45" s="168"/>
      <c r="D45" s="169"/>
      <c r="E45" s="170"/>
      <c r="F45" s="46">
        <f>SUMIF(C8:C43,"2016",F8:F43)</f>
        <v>977000</v>
      </c>
      <c r="G45" s="47" t="s">
        <v>0</v>
      </c>
      <c r="H45" s="26"/>
    </row>
    <row r="46" spans="1:8" s="148" customFormat="1" x14ac:dyDescent="0.25">
      <c r="A46" s="26"/>
      <c r="B46" s="50" t="s">
        <v>36</v>
      </c>
      <c r="C46" s="171"/>
      <c r="D46" s="172"/>
      <c r="E46" s="172"/>
      <c r="F46" s="48">
        <f>F44+F45</f>
        <v>2487166.666666667</v>
      </c>
      <c r="G46" s="49" t="s">
        <v>0</v>
      </c>
      <c r="H46" s="26"/>
    </row>
    <row r="47" spans="1:8" s="148" customFormat="1" x14ac:dyDescent="0.25">
      <c r="A47" s="26"/>
      <c r="B47" s="26"/>
      <c r="C47" s="164"/>
      <c r="D47" s="26"/>
      <c r="E47" s="26"/>
      <c r="F47" s="26"/>
      <c r="G47" s="26"/>
      <c r="H47" s="26"/>
    </row>
    <row r="48" spans="1:8" s="148" customFormat="1" x14ac:dyDescent="0.25">
      <c r="A48" s="26"/>
      <c r="B48" s="26"/>
      <c r="C48" s="164"/>
      <c r="D48" s="26"/>
      <c r="E48" s="26"/>
      <c r="F48" s="26"/>
      <c r="G48" s="26"/>
      <c r="H48" s="26"/>
    </row>
    <row r="49" spans="1:8" s="148" customFormat="1" x14ac:dyDescent="0.25">
      <c r="A49" s="26"/>
      <c r="B49" s="26"/>
      <c r="C49" s="164"/>
      <c r="D49" s="26"/>
      <c r="E49" s="26"/>
      <c r="F49" s="173"/>
      <c r="G49" s="173"/>
      <c r="H49" s="26"/>
    </row>
    <row r="50" spans="1:8" s="148" customFormat="1" hidden="1" x14ac:dyDescent="0.25">
      <c r="C50" s="174"/>
    </row>
    <row r="51" spans="1:8" s="148" customFormat="1" hidden="1" x14ac:dyDescent="0.25">
      <c r="C51" s="174"/>
    </row>
    <row r="52" spans="1:8" s="148" customFormat="1" hidden="1" x14ac:dyDescent="0.25">
      <c r="C52" s="174"/>
    </row>
    <row r="53" spans="1:8" s="148" customFormat="1" hidden="1" x14ac:dyDescent="0.25">
      <c r="C53" s="174"/>
    </row>
    <row r="54" spans="1:8" s="148" customFormat="1" hidden="1" x14ac:dyDescent="0.25">
      <c r="C54" s="174"/>
    </row>
    <row r="55" spans="1:8" s="148" customFormat="1" hidden="1" x14ac:dyDescent="0.25">
      <c r="C55" s="174"/>
    </row>
    <row r="56" spans="1:8" s="148" customFormat="1" hidden="1" x14ac:dyDescent="0.25">
      <c r="C56" s="174"/>
    </row>
    <row r="57" spans="1:8" s="148" customFormat="1" hidden="1" x14ac:dyDescent="0.25">
      <c r="C57" s="174"/>
    </row>
    <row r="58" spans="1:8" s="148" customFormat="1" hidden="1" x14ac:dyDescent="0.25">
      <c r="C58" s="174"/>
    </row>
    <row r="59" spans="1:8" s="148" customFormat="1" hidden="1" x14ac:dyDescent="0.25">
      <c r="C59" s="174"/>
    </row>
    <row r="60" spans="1:8" s="148" customFormat="1" hidden="1" x14ac:dyDescent="0.25">
      <c r="C60" s="174"/>
    </row>
    <row r="61" spans="1:8" s="148" customFormat="1" hidden="1" x14ac:dyDescent="0.25">
      <c r="C61" s="174"/>
    </row>
    <row r="62" spans="1:8" s="148" customFormat="1" hidden="1" x14ac:dyDescent="0.25">
      <c r="C62" s="174"/>
    </row>
    <row r="63" spans="1:8" s="148" customFormat="1" hidden="1" x14ac:dyDescent="0.25">
      <c r="C63" s="174"/>
    </row>
    <row r="64" spans="1:8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t="12" hidden="1" customHeight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s="148" customFormat="1" hidden="1" x14ac:dyDescent="0.25">
      <c r="C134" s="174"/>
    </row>
    <row r="135" spans="3:3" s="148" customFormat="1" hidden="1" x14ac:dyDescent="0.25">
      <c r="C135" s="174"/>
    </row>
    <row r="136" spans="3:3" s="148" customFormat="1" hidden="1" x14ac:dyDescent="0.25">
      <c r="C136" s="174"/>
    </row>
    <row r="137" spans="3:3" s="148" customFormat="1" hidden="1" x14ac:dyDescent="0.25">
      <c r="C137" s="174"/>
    </row>
    <row r="138" spans="3:3" s="148" customFormat="1" hidden="1" x14ac:dyDescent="0.25">
      <c r="C138" s="174"/>
    </row>
    <row r="139" spans="3:3" s="148" customFormat="1" hidden="1" x14ac:dyDescent="0.25">
      <c r="C139" s="174"/>
    </row>
    <row r="140" spans="3:3" s="148" customFormat="1" hidden="1" x14ac:dyDescent="0.25">
      <c r="C140" s="174"/>
    </row>
    <row r="141" spans="3:3" s="148" customFormat="1" hidden="1" x14ac:dyDescent="0.25">
      <c r="C141" s="174"/>
    </row>
    <row r="142" spans="3:3" s="148" customFormat="1" hidden="1" x14ac:dyDescent="0.25">
      <c r="C142" s="174"/>
    </row>
    <row r="143" spans="3:3" s="148" customFormat="1" hidden="1" x14ac:dyDescent="0.25">
      <c r="C143" s="174"/>
    </row>
    <row r="144" spans="3:3" s="148" customFormat="1" hidden="1" x14ac:dyDescent="0.25">
      <c r="C144" s="174"/>
    </row>
    <row r="145" spans="3:3" s="148" customFormat="1" hidden="1" x14ac:dyDescent="0.25">
      <c r="C145" s="174"/>
    </row>
    <row r="146" spans="3:3" x14ac:dyDescent="0.25"/>
    <row r="147" spans="3:3" x14ac:dyDescent="0.25"/>
    <row r="148" spans="3:3" x14ac:dyDescent="0.25"/>
    <row r="149" spans="3:3" x14ac:dyDescent="0.25"/>
    <row r="150" spans="3:3" x14ac:dyDescent="0.25"/>
    <row r="151" spans="3:3" x14ac:dyDescent="0.25"/>
    <row r="152" spans="3:3" x14ac:dyDescent="0.25"/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2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Frederiksberg Vand AS</v>
      </c>
      <c r="B1" s="56"/>
      <c r="C1" s="56"/>
      <c r="D1" s="176"/>
      <c r="E1" s="56"/>
    </row>
    <row r="2" spans="1:5" x14ac:dyDescent="0.25">
      <c r="A2" s="220" t="str">
        <f>'1. Forside'!A2</f>
        <v>V055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200</v>
      </c>
      <c r="C8" s="51">
        <v>5108000</v>
      </c>
      <c r="D8" s="181" t="s">
        <v>0</v>
      </c>
      <c r="E8" s="56"/>
    </row>
    <row r="9" spans="1:5" x14ac:dyDescent="0.25">
      <c r="A9" s="56"/>
      <c r="B9" s="206" t="s">
        <v>203</v>
      </c>
      <c r="C9" s="51">
        <v>10098000</v>
      </c>
      <c r="D9" s="181" t="s">
        <v>204</v>
      </c>
      <c r="E9" s="56"/>
    </row>
    <row r="10" spans="1:5" x14ac:dyDescent="0.25">
      <c r="A10" s="56"/>
      <c r="B10" s="206" t="s">
        <v>202</v>
      </c>
      <c r="C10" s="51">
        <v>500000</v>
      </c>
      <c r="D10" s="181" t="s">
        <v>0</v>
      </c>
      <c r="E10" s="56"/>
    </row>
    <row r="11" spans="1:5" x14ac:dyDescent="0.25">
      <c r="A11" s="56"/>
      <c r="B11" s="206" t="s">
        <v>201</v>
      </c>
      <c r="C11" s="51">
        <v>400000</v>
      </c>
      <c r="D11" s="181" t="s">
        <v>0</v>
      </c>
      <c r="E11" s="56"/>
    </row>
    <row r="12" spans="1:5" x14ac:dyDescent="0.25">
      <c r="A12" s="56"/>
      <c r="B12" s="54" t="s">
        <v>35</v>
      </c>
      <c r="C12" s="55">
        <f>SUM(C7:C11)</f>
        <v>16139000</v>
      </c>
      <c r="D12" s="54" t="s">
        <v>0</v>
      </c>
      <c r="E12" s="56"/>
    </row>
    <row r="13" spans="1:5" x14ac:dyDescent="0.25">
      <c r="A13" s="56"/>
      <c r="B13" s="56"/>
      <c r="C13" s="56"/>
      <c r="D13" s="176"/>
      <c r="E13" s="56"/>
    </row>
    <row r="14" spans="1:5" x14ac:dyDescent="0.25">
      <c r="A14" s="56"/>
      <c r="B14" s="56"/>
      <c r="C14" s="56"/>
      <c r="D14" s="176"/>
      <c r="E14" s="56"/>
    </row>
    <row r="15" spans="1:5" ht="25.5" customHeight="1" x14ac:dyDescent="0.25">
      <c r="A15" s="56"/>
      <c r="B15" s="205" t="s">
        <v>236</v>
      </c>
      <c r="C15" s="178"/>
      <c r="D15" s="179"/>
      <c r="E15" s="56"/>
    </row>
    <row r="16" spans="1:5" x14ac:dyDescent="0.25">
      <c r="A16" s="56"/>
      <c r="B16" s="53" t="s">
        <v>237</v>
      </c>
      <c r="C16" s="180">
        <v>34551000</v>
      </c>
      <c r="D16" s="181" t="s">
        <v>0</v>
      </c>
      <c r="E16" s="56"/>
    </row>
    <row r="17" spans="1:5" x14ac:dyDescent="0.25">
      <c r="A17" s="56"/>
      <c r="B17" s="54" t="s">
        <v>35</v>
      </c>
      <c r="C17" s="55">
        <f>C16</f>
        <v>34551000</v>
      </c>
      <c r="D17" s="54" t="s">
        <v>0</v>
      </c>
      <c r="E17" s="56"/>
    </row>
    <row r="18" spans="1:5" x14ac:dyDescent="0.25">
      <c r="A18" s="56"/>
      <c r="B18" s="56"/>
      <c r="C18" s="56"/>
      <c r="D18" s="176"/>
      <c r="E18" s="56"/>
    </row>
    <row r="19" spans="1:5" x14ac:dyDescent="0.25">
      <c r="A19" s="56"/>
      <c r="B19" s="56"/>
      <c r="C19" s="56"/>
      <c r="D19" s="176"/>
      <c r="E19" s="56"/>
    </row>
    <row r="20" spans="1:5" ht="38.25" customHeight="1" x14ac:dyDescent="0.25">
      <c r="A20" s="56"/>
      <c r="B20" s="261" t="s">
        <v>140</v>
      </c>
      <c r="C20" s="262"/>
      <c r="D20" s="263"/>
      <c r="E20" s="56"/>
    </row>
    <row r="21" spans="1:5" x14ac:dyDescent="0.25">
      <c r="A21" s="56"/>
      <c r="B21" s="53" t="s">
        <v>70</v>
      </c>
      <c r="C21" s="51">
        <v>138000</v>
      </c>
      <c r="D21" s="181" t="s">
        <v>0</v>
      </c>
      <c r="E21" s="56"/>
    </row>
    <row r="22" spans="1:5" x14ac:dyDescent="0.25">
      <c r="A22" s="56"/>
      <c r="B22" s="53" t="s">
        <v>14</v>
      </c>
      <c r="C22" s="51">
        <v>50000</v>
      </c>
      <c r="D22" s="181" t="s">
        <v>0</v>
      </c>
      <c r="E22" s="56"/>
    </row>
    <row r="23" spans="1:5" x14ac:dyDescent="0.25">
      <c r="A23" s="56"/>
      <c r="B23" s="54" t="s">
        <v>35</v>
      </c>
      <c r="C23" s="55">
        <f>SUM(C21:C22)</f>
        <v>188000</v>
      </c>
      <c r="D23" s="54" t="s">
        <v>0</v>
      </c>
      <c r="E23" s="56"/>
    </row>
    <row r="24" spans="1:5" x14ac:dyDescent="0.25">
      <c r="A24" s="56"/>
      <c r="B24" s="56"/>
      <c r="C24" s="182"/>
      <c r="D24" s="183"/>
      <c r="E24" s="56"/>
    </row>
    <row r="25" spans="1:5" x14ac:dyDescent="0.25">
      <c r="A25" s="56"/>
      <c r="B25" s="56"/>
      <c r="C25" s="182"/>
      <c r="D25" s="183"/>
      <c r="E25" s="56"/>
    </row>
    <row r="26" spans="1:5" ht="42" customHeight="1" x14ac:dyDescent="0.25">
      <c r="A26" s="56"/>
      <c r="B26" s="264" t="s">
        <v>141</v>
      </c>
      <c r="C26" s="265"/>
      <c r="D26" s="266"/>
      <c r="E26" s="56"/>
    </row>
    <row r="27" spans="1:5" x14ac:dyDescent="0.25">
      <c r="A27" s="56"/>
      <c r="B27" s="108" t="s">
        <v>142</v>
      </c>
      <c r="C27" s="19">
        <v>51064386.25</v>
      </c>
      <c r="D27" s="58" t="s">
        <v>0</v>
      </c>
      <c r="E27" s="56"/>
    </row>
    <row r="28" spans="1:5" x14ac:dyDescent="0.25">
      <c r="A28" s="56"/>
      <c r="B28" s="108" t="s">
        <v>143</v>
      </c>
      <c r="C28" s="40">
        <v>49548569</v>
      </c>
      <c r="D28" s="58" t="s">
        <v>0</v>
      </c>
      <c r="E28" s="56"/>
    </row>
    <row r="29" spans="1:5" x14ac:dyDescent="0.25">
      <c r="A29" s="56"/>
      <c r="B29" s="28" t="s">
        <v>144</v>
      </c>
      <c r="C29" s="55">
        <f>C27-C28</f>
        <v>1515817.25</v>
      </c>
      <c r="D29" s="28" t="s">
        <v>0</v>
      </c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x14ac:dyDescent="0.25">
      <c r="A32" s="56"/>
      <c r="B32" s="56"/>
      <c r="C32" s="56"/>
      <c r="D32" s="176"/>
      <c r="E32" s="56"/>
    </row>
    <row r="33" spans="1:5" hidden="1" x14ac:dyDescent="0.25"/>
    <row r="34" spans="1:5" hidden="1" x14ac:dyDescent="0.25"/>
    <row r="35" spans="1:5" hidden="1" x14ac:dyDescent="0.25"/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>
      <c r="A40" s="185"/>
      <c r="B40" s="185"/>
      <c r="C40" s="185"/>
      <c r="D40" s="186"/>
      <c r="E40" s="185"/>
    </row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  <row r="52" hidden="1" x14ac:dyDescent="0.25"/>
  </sheetData>
  <sheetProtection password="C6ED" sheet="1" objects="1" scenarios="1"/>
  <mergeCells count="3">
    <mergeCell ref="B4:D4"/>
    <mergeCell ref="B20:D20"/>
    <mergeCell ref="B26:D26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2015-10-08T11:22:33Z</dcterms:modified>
</cp:coreProperties>
</file>