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540" yWindow="420" windowWidth="13905" windowHeight="1249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F70" i="11" l="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G17" i="12"/>
  <c r="F11" i="11"/>
  <c r="F12" i="11"/>
  <c r="F13" i="11"/>
  <c r="F14" i="11"/>
  <c r="F71" i="11"/>
  <c r="F10" i="11"/>
  <c r="G13" i="10"/>
  <c r="E15" i="2" s="1"/>
  <c r="G15" i="2" s="1"/>
  <c r="G12" i="9"/>
  <c r="G14" i="9" s="1"/>
  <c r="G9" i="9"/>
  <c r="G11" i="9" s="1"/>
  <c r="G12" i="7"/>
  <c r="E9" i="2" s="1"/>
  <c r="E19" i="2"/>
  <c r="E18" i="2"/>
  <c r="E10" i="2"/>
  <c r="F72" i="11" l="1"/>
  <c r="G29" i="12" s="1"/>
  <c r="G30" i="12" s="1"/>
  <c r="E20" i="2" s="1"/>
  <c r="E21" i="2" s="1"/>
  <c r="G21" i="2" s="1"/>
  <c r="E28" i="13"/>
  <c r="G28" i="13" s="1"/>
  <c r="G36" i="13" s="1"/>
  <c r="E23" i="2" s="1"/>
  <c r="G23" i="2" s="1"/>
  <c r="G9" i="8"/>
  <c r="G15" i="9"/>
  <c r="E12" i="2" s="1"/>
  <c r="G11" i="8" l="1"/>
  <c r="E11" i="2" s="1"/>
  <c r="E13" i="2" s="1"/>
  <c r="G13" i="2" s="1"/>
  <c r="G24" i="2" s="1"/>
</calcChain>
</file>

<file path=xl/sharedStrings.xml><?xml version="1.0" encoding="utf-8"?>
<sst xmlns="http://schemas.openxmlformats.org/spreadsheetml/2006/main" count="323" uniqueCount="135">
  <si>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</si>
  <si>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</si>
  <si>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</si>
  <si>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</si>
  <si>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</si>
  <si>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</si>
  <si>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</si>
  <si>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</si>
  <si>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</si>
  <si>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</si>
  <si>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</si>
  <si>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</si>
  <si>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</si>
  <si>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</si>
  <si>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</si>
  <si>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</si>
  <si>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</si>
  <si>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</si>
  <si>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</si>
  <si>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</si>
  <si>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</si>
  <si>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</si>
  <si>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</si>
  <si>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</si>
  <si>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</si>
  <si>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</si>
  <si>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</si>
  <si>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</si>
  <si>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</si>
  <si>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</si>
  <si>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</si>
  <si>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</si>
  <si>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</si>
  <si>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</si>
  <si>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</si>
  <si>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</si>
  <si>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</si>
  <si>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</si>
  <si>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</si>
  <si>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</si>
  <si>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</si>
  <si>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</si>
  <si>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</si>
  <si>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</si>
  <si>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</si>
  <si>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</si>
  <si>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</si>
  <si>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</si>
  <si>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</si>
  <si>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</si>
  <si>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</si>
  <si>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</si>
  <si>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</si>
  <si>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</si>
  <si>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</si>
  <si>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</si>
  <si>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</si>
  <si>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</si>
  <si>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</si>
  <si>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</si>
  <si>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</si>
  <si>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</si>
  <si>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</si>
  <si>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</si>
  <si>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</si>
  <si>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</si>
  <si>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</si>
  <si>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</si>
  <si>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</si>
  <si>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</si>
  <si>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</si>
  <si>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</si>
  <si>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</si>
  <si>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</si>
  <si>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</si>
  <si>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</si>
  <si>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</si>
  <si>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</si>
  <si>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</si>
  <si>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</si>
  <si>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</si>
  <si>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</si>
  <si>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</si>
  <si>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</si>
  <si>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</si>
  <si>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</si>
  <si>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</si>
  <si>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</si>
  <si>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</si>
  <si>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</si>
  <si>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</si>
  <si>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</si>
  <si>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</si>
  <si>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</si>
  <si>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</si>
  <si>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</si>
  <si>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</si>
  <si>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</si>
  <si>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</si>
  <si>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</si>
  <si>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</si>
  <si>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</si>
  <si>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</si>
  <si>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</si>
  <si>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</si>
  <si>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Værksteder, garager</t>
  </si>
  <si>
    <t>Administrationbygninger</t>
  </si>
  <si>
    <t>Forafvanding, slam, Mek/EL</t>
  </si>
  <si>
    <t>Efterklaringstanke, Mek/El</t>
  </si>
  <si>
    <t>Efterbehandlingsanlæg (sandfilter), Mek/EL</t>
  </si>
  <si>
    <t>Indløb med riste, Konstruktioner</t>
  </si>
  <si>
    <t>Indløb med riste, Mek/EL</t>
  </si>
  <si>
    <t>Indløb med riste, SRO</t>
  </si>
  <si>
    <t>Overbygning</t>
  </si>
  <si>
    <t>Efterbehandlingsanlæg (sandfilter), Konstruktioner</t>
  </si>
  <si>
    <t>Slutdisponering, slam - højteknologisk (slamtørring og -forbrænding), Konstruktioner</t>
  </si>
  <si>
    <t>Sand- og fedtfang, Mek/EL</t>
  </si>
  <si>
    <t>Sand- og fedtfang, Kontruktioner</t>
  </si>
  <si>
    <t>Rådnetanke, slam, Mek/EL</t>
  </si>
  <si>
    <t>Slutafvanding, slam - højteknologisk (centrifuger), Mek/El</t>
  </si>
  <si>
    <t>Beluftningstanke, Mek/EL</t>
  </si>
  <si>
    <t>Slutdisponering, slam - højteknologisk (slamtørring og -forbrænding), Mek/EL</t>
  </si>
  <si>
    <t>Forklaring, Mek/EL</t>
  </si>
  <si>
    <t>Beluftningstanke, Konstruktioner</t>
  </si>
  <si>
    <t>Gasdisponering, Mek/EL</t>
  </si>
  <si>
    <t>Ø 800 mm &lt; Ledningsnet ≤ Ø 1000 mm</t>
  </si>
  <si>
    <t>Ø 1200 mm &lt; Ledningsnet ≤ Ø 1600 mm</t>
  </si>
  <si>
    <t>Strømpeforing Ø 500 mm &lt; Ledningsnet ≤ Ø 800 mm</t>
  </si>
  <si>
    <t>Pumpeinstallation Miljøklasse B (300-600 l/s) - Mek/EL</t>
  </si>
  <si>
    <t>Arbejdsplads</t>
  </si>
  <si>
    <t>Køretøjer, entreprenørmaskiner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</si>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</sst>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104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134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1" t="s">
        <v>103</v>
      </c>
      <c r="C8" s="82"/>
      <c r="D8" s="82"/>
      <c r="E8" s="82"/>
      <c r="F8" s="82"/>
      <c r="G8" s="82"/>
      <c r="H8" s="83"/>
      <c r="I8" s="20"/>
    </row>
    <row r="9" spans="1:9" ht="30" customHeight="1" x14ac:dyDescent="0.25">
      <c r="A9" s="20"/>
      <c r="B9" s="78" t="s">
        <v>28</v>
      </c>
      <c r="C9" s="79"/>
      <c r="D9" s="80"/>
      <c r="E9" s="27">
        <f>'Fane 3. Grundlag'!G12</f>
        <v>61218934.805366933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91</v>
      </c>
      <c r="C10" s="86"/>
      <c r="D10" s="87"/>
      <c r="E10" s="31">
        <f>'Fane 3. Grundlag'!G11</f>
        <v>5932436.6391198989</v>
      </c>
      <c r="F10" s="28" t="s">
        <v>4</v>
      </c>
      <c r="G10" s="32"/>
      <c r="H10" s="33"/>
      <c r="I10" s="20"/>
    </row>
    <row r="11" spans="1:9" x14ac:dyDescent="0.25">
      <c r="A11" s="20"/>
      <c r="B11" s="85" t="s">
        <v>22</v>
      </c>
      <c r="C11" s="86"/>
      <c r="D11" s="87"/>
      <c r="E11" s="31">
        <f>'Fane 4. Individuelt eff.krav'!G11</f>
        <v>374226.00194327667</v>
      </c>
      <c r="F11" s="28" t="s">
        <v>4</v>
      </c>
      <c r="G11" s="34"/>
      <c r="H11" s="33"/>
      <c r="I11" s="20"/>
    </row>
    <row r="12" spans="1:9" x14ac:dyDescent="0.25">
      <c r="A12" s="20"/>
      <c r="B12" s="85" t="s">
        <v>23</v>
      </c>
      <c r="C12" s="86"/>
      <c r="D12" s="87"/>
      <c r="E12" s="31">
        <f>'Fane 5. Generelt eff.krav'!G15</f>
        <v>815791.10201910872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37</v>
      </c>
      <c r="C13" s="90"/>
      <c r="D13" s="91"/>
      <c r="E13" s="37">
        <f>$E$9-$E$11-$E$12</f>
        <v>60028917.701404549</v>
      </c>
      <c r="F13" s="38" t="s">
        <v>4</v>
      </c>
      <c r="G13" s="37">
        <f>E13</f>
        <v>60028917.701404549</v>
      </c>
      <c r="H13" s="38" t="s">
        <v>4</v>
      </c>
      <c r="I13" s="20"/>
    </row>
    <row r="14" spans="1:9" x14ac:dyDescent="0.25">
      <c r="A14" s="20"/>
      <c r="B14" s="81" t="s">
        <v>29</v>
      </c>
      <c r="C14" s="82"/>
      <c r="D14" s="82"/>
      <c r="E14" s="82"/>
      <c r="F14" s="82"/>
      <c r="G14" s="82"/>
      <c r="H14" s="83"/>
      <c r="I14" s="20"/>
    </row>
    <row r="15" spans="1:9" x14ac:dyDescent="0.25">
      <c r="A15" s="20"/>
      <c r="B15" s="75" t="s">
        <v>102</v>
      </c>
      <c r="C15" s="76"/>
      <c r="D15" s="77"/>
      <c r="E15" s="37">
        <f>'Fane 6. Hist. over el. underdæk'!G13</f>
        <v>-103166.25</v>
      </c>
      <c r="F15" s="38" t="s">
        <v>4</v>
      </c>
      <c r="G15" s="37">
        <f>E15</f>
        <v>-103166.25</v>
      </c>
      <c r="H15" s="38" t="s">
        <v>4</v>
      </c>
      <c r="I15" s="20"/>
    </row>
    <row r="16" spans="1:9" x14ac:dyDescent="0.25">
      <c r="A16" s="20"/>
      <c r="B16" s="81" t="s">
        <v>25</v>
      </c>
      <c r="C16" s="82"/>
      <c r="D16" s="82"/>
      <c r="E16" s="82"/>
      <c r="F16" s="82"/>
      <c r="G16" s="82"/>
      <c r="H16" s="83"/>
      <c r="I16" s="20"/>
    </row>
    <row r="17" spans="1:9" x14ac:dyDescent="0.25">
      <c r="A17" s="20"/>
      <c r="B17" s="78" t="s">
        <v>32</v>
      </c>
      <c r="C17" s="79"/>
      <c r="D17" s="80"/>
      <c r="E17" s="31">
        <f>'Fane 8. Korrektion af PL2015'!G11</f>
        <v>2123261</v>
      </c>
      <c r="F17" s="28" t="s">
        <v>4</v>
      </c>
      <c r="G17" s="39"/>
      <c r="H17" s="30"/>
      <c r="I17" s="20"/>
    </row>
    <row r="18" spans="1:9" x14ac:dyDescent="0.25">
      <c r="A18" s="20"/>
      <c r="B18" s="78" t="s">
        <v>33</v>
      </c>
      <c r="C18" s="79"/>
      <c r="D18" s="80"/>
      <c r="E18" s="31">
        <f>'Fane 8. Korrektion af PL2015'!G17</f>
        <v>114711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8" t="s">
        <v>92</v>
      </c>
      <c r="C19" s="79"/>
      <c r="D19" s="80"/>
      <c r="E19" s="31">
        <f>'Fane 8. Korrektion af PL2015'!G23</f>
        <v>537355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78" t="s">
        <v>34</v>
      </c>
      <c r="C20" s="79"/>
      <c r="D20" s="80"/>
      <c r="E20" s="31">
        <f>'Fane 8. Korrektion af PL2015'!G30</f>
        <v>374448.09159999993</v>
      </c>
      <c r="F20" s="28" t="s">
        <v>4</v>
      </c>
      <c r="G20" s="35"/>
      <c r="H20" s="36"/>
      <c r="I20" s="20"/>
    </row>
    <row r="21" spans="1:9" x14ac:dyDescent="0.25">
      <c r="A21" s="20"/>
      <c r="B21" s="75" t="s">
        <v>35</v>
      </c>
      <c r="C21" s="76"/>
      <c r="D21" s="77"/>
      <c r="E21" s="37">
        <f>SUM(E17:E20)</f>
        <v>3149775.0915999999</v>
      </c>
      <c r="F21" s="38" t="s">
        <v>4</v>
      </c>
      <c r="G21" s="37">
        <f>E21</f>
        <v>3149775.0915999999</v>
      </c>
      <c r="H21" s="38" t="s">
        <v>4</v>
      </c>
      <c r="I21" s="20"/>
    </row>
    <row r="22" spans="1:9" x14ac:dyDescent="0.25">
      <c r="A22" s="20"/>
      <c r="B22" s="81" t="s">
        <v>30</v>
      </c>
      <c r="C22" s="82"/>
      <c r="D22" s="82"/>
      <c r="E22" s="82"/>
      <c r="F22" s="82"/>
      <c r="G22" s="82"/>
      <c r="H22" s="83"/>
      <c r="I22" s="20"/>
    </row>
    <row r="23" spans="1:9" x14ac:dyDescent="0.25">
      <c r="A23" s="20"/>
      <c r="B23" s="75" t="s">
        <v>31</v>
      </c>
      <c r="C23" s="76"/>
      <c r="D23" s="77"/>
      <c r="E23" s="37">
        <f>'Fane 9. Kontrol af PL2015'!G36</f>
        <v>-921984</v>
      </c>
      <c r="F23" s="38" t="s">
        <v>4</v>
      </c>
      <c r="G23" s="37">
        <f>E23</f>
        <v>-921984</v>
      </c>
      <c r="H23" s="38" t="s">
        <v>4</v>
      </c>
      <c r="I23" s="20"/>
    </row>
    <row r="24" spans="1:9" x14ac:dyDescent="0.25">
      <c r="A24" s="20"/>
      <c r="B24" s="81" t="s">
        <v>36</v>
      </c>
      <c r="C24" s="82"/>
      <c r="D24" s="82"/>
      <c r="E24" s="82"/>
      <c r="F24" s="83"/>
      <c r="G24" s="40">
        <f>G13+G15+G21+G23</f>
        <v>62153542.54300455</v>
      </c>
      <c r="H24" s="41" t="s">
        <v>4</v>
      </c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18">
    <mergeCell ref="B8:H8"/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9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1" t="s">
        <v>38</v>
      </c>
      <c r="C8" s="82"/>
      <c r="D8" s="82"/>
      <c r="E8" s="82"/>
      <c r="F8" s="82"/>
      <c r="G8" s="82"/>
      <c r="H8" s="83"/>
      <c r="I8" s="20"/>
    </row>
    <row r="9" spans="1:9" x14ac:dyDescent="0.25">
      <c r="A9" s="20"/>
      <c r="B9" s="85" t="s">
        <v>93</v>
      </c>
      <c r="C9" s="86"/>
      <c r="D9" s="86"/>
      <c r="E9" s="86"/>
      <c r="F9" s="87"/>
      <c r="G9" s="46">
        <v>28686602.633601896</v>
      </c>
      <c r="H9" s="42" t="s">
        <v>4</v>
      </c>
      <c r="I9" s="20"/>
    </row>
    <row r="10" spans="1:9" x14ac:dyDescent="0.25">
      <c r="A10" s="20"/>
      <c r="B10" s="85" t="s">
        <v>94</v>
      </c>
      <c r="C10" s="86"/>
      <c r="D10" s="86"/>
      <c r="E10" s="86"/>
      <c r="F10" s="87"/>
      <c r="G10" s="46">
        <v>26599895.532645136</v>
      </c>
      <c r="H10" s="42" t="s">
        <v>4</v>
      </c>
      <c r="I10" s="20"/>
    </row>
    <row r="11" spans="1:9" x14ac:dyDescent="0.25">
      <c r="A11" s="20"/>
      <c r="B11" s="85" t="s">
        <v>95</v>
      </c>
      <c r="C11" s="86"/>
      <c r="D11" s="86"/>
      <c r="E11" s="86"/>
      <c r="F11" s="87"/>
      <c r="G11" s="46">
        <v>5932436.6391198989</v>
      </c>
      <c r="H11" s="42" t="s">
        <v>4</v>
      </c>
      <c r="I11" s="20"/>
    </row>
    <row r="12" spans="1:9" x14ac:dyDescent="0.25">
      <c r="A12" s="20"/>
      <c r="B12" s="81" t="s">
        <v>38</v>
      </c>
      <c r="C12" s="82"/>
      <c r="D12" s="82"/>
      <c r="E12" s="82"/>
      <c r="F12" s="83"/>
      <c r="G12" s="40">
        <f>SUM(G9:G11)</f>
        <v>61218934.805366933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97</v>
      </c>
      <c r="C9" s="97"/>
      <c r="D9" s="97"/>
      <c r="E9" s="97"/>
      <c r="F9" s="98"/>
      <c r="G9" s="10">
        <f>'Fane 3. Grundlag'!G12-'Fane 3. Grundlag'!G11</f>
        <v>55286498.166247033</v>
      </c>
      <c r="H9" s="3" t="s">
        <v>4</v>
      </c>
      <c r="I9" s="1"/>
    </row>
    <row r="10" spans="1:9" x14ac:dyDescent="0.25">
      <c r="A10" s="1"/>
      <c r="B10" s="96" t="s">
        <v>65</v>
      </c>
      <c r="C10" s="97"/>
      <c r="D10" s="97"/>
      <c r="E10" s="97"/>
      <c r="F10" s="98"/>
      <c r="G10" s="53">
        <v>0.67688497979737383</v>
      </c>
      <c r="H10" s="3" t="s">
        <v>66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374226.00194327667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93</v>
      </c>
      <c r="C9" s="103"/>
      <c r="D9" s="103"/>
      <c r="E9" s="103"/>
      <c r="F9" s="104"/>
      <c r="G9" s="10">
        <f>'Fane 3. Grundlag'!G9</f>
        <v>28686602.633601896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66</v>
      </c>
      <c r="I10" s="1"/>
    </row>
    <row r="11" spans="1:9" x14ac:dyDescent="0.25">
      <c r="A11" s="1"/>
      <c r="B11" s="99" t="s">
        <v>67</v>
      </c>
      <c r="C11" s="100"/>
      <c r="D11" s="100"/>
      <c r="E11" s="100"/>
      <c r="F11" s="101"/>
      <c r="G11" s="17">
        <f>$G$9*$G$10/100</f>
        <v>573732.05267203797</v>
      </c>
      <c r="H11" s="6" t="s">
        <v>4</v>
      </c>
      <c r="I11" s="1"/>
    </row>
    <row r="12" spans="1:9" x14ac:dyDescent="0.25">
      <c r="A12" s="1"/>
      <c r="B12" s="96" t="s">
        <v>94</v>
      </c>
      <c r="C12" s="97"/>
      <c r="D12" s="97"/>
      <c r="E12" s="97"/>
      <c r="F12" s="98"/>
      <c r="G12" s="10">
        <f>'Fane 3. Grundlag'!G10</f>
        <v>26599895.532645136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66</v>
      </c>
      <c r="I13" s="1"/>
    </row>
    <row r="14" spans="1:9" x14ac:dyDescent="0.25">
      <c r="A14" s="1"/>
      <c r="B14" s="99" t="s">
        <v>68</v>
      </c>
      <c r="C14" s="100"/>
      <c r="D14" s="100"/>
      <c r="E14" s="100"/>
      <c r="F14" s="101"/>
      <c r="G14" s="17">
        <f>$G$12*$G$13/100</f>
        <v>242059.04934707074</v>
      </c>
      <c r="H14" s="6" t="s">
        <v>4</v>
      </c>
      <c r="I14" s="1"/>
    </row>
    <row r="15" spans="1:9" x14ac:dyDescent="0.25">
      <c r="A15" s="1"/>
      <c r="B15" s="93" t="s">
        <v>98</v>
      </c>
      <c r="C15" s="94"/>
      <c r="D15" s="94"/>
      <c r="E15" s="94"/>
      <c r="F15" s="95"/>
      <c r="G15" s="18">
        <f>G11+G14</f>
        <v>815791.10201910872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101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70</v>
      </c>
      <c r="C9" s="97"/>
      <c r="D9" s="97"/>
      <c r="E9" s="97"/>
      <c r="F9" s="98"/>
      <c r="G9" s="46">
        <v>-928496</v>
      </c>
      <c r="H9" s="3" t="s">
        <v>4</v>
      </c>
      <c r="I9" s="1"/>
    </row>
    <row r="10" spans="1:9" x14ac:dyDescent="0.25">
      <c r="A10" s="1"/>
      <c r="B10" s="96" t="s">
        <v>71</v>
      </c>
      <c r="C10" s="97"/>
      <c r="D10" s="97"/>
      <c r="E10" s="97"/>
      <c r="F10" s="98"/>
      <c r="G10" s="46">
        <v>-515831</v>
      </c>
      <c r="H10" s="3" t="s">
        <v>4</v>
      </c>
      <c r="I10" s="1"/>
    </row>
    <row r="11" spans="1:9" x14ac:dyDescent="0.25">
      <c r="A11" s="1"/>
      <c r="B11" s="105" t="s">
        <v>85</v>
      </c>
      <c r="C11" s="106"/>
      <c r="D11" s="106"/>
      <c r="E11" s="106"/>
      <c r="F11" s="107"/>
      <c r="G11" s="48">
        <v>-412665</v>
      </c>
      <c r="H11" s="12" t="s">
        <v>4</v>
      </c>
      <c r="I11" s="1"/>
    </row>
    <row r="12" spans="1:9" x14ac:dyDescent="0.25">
      <c r="A12" s="1"/>
      <c r="B12" s="96" t="s">
        <v>72</v>
      </c>
      <c r="C12" s="97"/>
      <c r="D12" s="97"/>
      <c r="E12" s="97"/>
      <c r="F12" s="98"/>
      <c r="G12" s="46">
        <v>4</v>
      </c>
      <c r="H12" s="3" t="s">
        <v>4</v>
      </c>
      <c r="I12" s="1"/>
    </row>
    <row r="13" spans="1:9" x14ac:dyDescent="0.25">
      <c r="A13" s="1"/>
      <c r="B13" s="93" t="s">
        <v>69</v>
      </c>
      <c r="C13" s="94"/>
      <c r="D13" s="94"/>
      <c r="E13" s="94"/>
      <c r="F13" s="95"/>
      <c r="G13" s="18">
        <f>G11/G12</f>
        <v>-103166.25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04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08" t="s">
        <v>3</v>
      </c>
      <c r="G9" s="108"/>
      <c r="H9" s="1"/>
    </row>
    <row r="10" spans="1:8" x14ac:dyDescent="0.25">
      <c r="A10" s="1"/>
      <c r="B10" s="50" t="s">
        <v>105</v>
      </c>
      <c r="C10" s="47">
        <v>2015</v>
      </c>
      <c r="D10" s="47">
        <v>75</v>
      </c>
      <c r="E10" s="46">
        <v>461603.98</v>
      </c>
      <c r="F10" s="10">
        <f>E10/D10</f>
        <v>6154.7197333333334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75</v>
      </c>
      <c r="E11" s="46">
        <v>56308.1</v>
      </c>
      <c r="F11" s="10">
        <f t="shared" ref="F11:F71" si="0">E11/D11</f>
        <v>750.77466666666669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20</v>
      </c>
      <c r="E12" s="46">
        <v>116215.4</v>
      </c>
      <c r="F12" s="10">
        <f t="shared" si="0"/>
        <v>5810.7699999999995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20</v>
      </c>
      <c r="E13" s="46">
        <v>142190.1</v>
      </c>
      <c r="F13" s="10">
        <f t="shared" si="0"/>
        <v>7109.5050000000001</v>
      </c>
      <c r="G13" s="3" t="s">
        <v>4</v>
      </c>
      <c r="H13" s="1"/>
    </row>
    <row r="14" spans="1:8" x14ac:dyDescent="0.25">
      <c r="A14" s="1"/>
      <c r="B14" s="50" t="s">
        <v>109</v>
      </c>
      <c r="C14" s="47">
        <v>2015</v>
      </c>
      <c r="D14" s="47">
        <v>20</v>
      </c>
      <c r="E14" s="46">
        <v>57037.51</v>
      </c>
      <c r="F14" s="10">
        <f t="shared" si="0"/>
        <v>2851.8755000000001</v>
      </c>
      <c r="G14" s="3" t="s">
        <v>4</v>
      </c>
      <c r="H14" s="1"/>
    </row>
    <row r="15" spans="1:8" x14ac:dyDescent="0.25">
      <c r="A15" s="1"/>
      <c r="B15" s="50" t="s">
        <v>110</v>
      </c>
      <c r="C15" s="47">
        <v>2015</v>
      </c>
      <c r="D15" s="47">
        <v>60</v>
      </c>
      <c r="E15" s="46">
        <v>1083712.83</v>
      </c>
      <c r="F15" s="10">
        <f t="shared" si="0"/>
        <v>18061.880500000003</v>
      </c>
      <c r="G15" s="3" t="s">
        <v>4</v>
      </c>
      <c r="H15" s="1"/>
    </row>
    <row r="16" spans="1:8" x14ac:dyDescent="0.25">
      <c r="A16" s="1"/>
      <c r="B16" s="50" t="s">
        <v>111</v>
      </c>
      <c r="C16" s="47">
        <v>2015</v>
      </c>
      <c r="D16" s="47">
        <v>20</v>
      </c>
      <c r="E16" s="46">
        <v>24063.439999999999</v>
      </c>
      <c r="F16" s="10">
        <f t="shared" si="0"/>
        <v>1203.172</v>
      </c>
      <c r="G16" s="3" t="s">
        <v>4</v>
      </c>
      <c r="H16" s="1"/>
    </row>
    <row r="17" spans="1:8" x14ac:dyDescent="0.25">
      <c r="A17" s="1"/>
      <c r="B17" s="50" t="s">
        <v>112</v>
      </c>
      <c r="C17" s="47">
        <v>2015</v>
      </c>
      <c r="D17" s="47">
        <v>10</v>
      </c>
      <c r="E17" s="46">
        <v>24063.439999999999</v>
      </c>
      <c r="F17" s="10">
        <f t="shared" si="0"/>
        <v>2406.3440000000001</v>
      </c>
      <c r="G17" s="3" t="s">
        <v>4</v>
      </c>
      <c r="H17" s="1"/>
    </row>
    <row r="18" spans="1:8" x14ac:dyDescent="0.25">
      <c r="A18" s="1"/>
      <c r="B18" s="50" t="s">
        <v>113</v>
      </c>
      <c r="C18" s="47">
        <v>2015</v>
      </c>
      <c r="D18" s="47">
        <v>75</v>
      </c>
      <c r="E18" s="46">
        <v>206561.5</v>
      </c>
      <c r="F18" s="10">
        <f t="shared" si="0"/>
        <v>2754.1533333333332</v>
      </c>
      <c r="G18" s="3" t="s">
        <v>4</v>
      </c>
      <c r="H18" s="1"/>
    </row>
    <row r="19" spans="1:8" x14ac:dyDescent="0.25">
      <c r="A19" s="1"/>
      <c r="B19" s="50" t="s">
        <v>108</v>
      </c>
      <c r="C19" s="47">
        <v>2015</v>
      </c>
      <c r="D19" s="47">
        <v>20</v>
      </c>
      <c r="E19" s="46">
        <v>131535.73000000001</v>
      </c>
      <c r="F19" s="10">
        <f t="shared" si="0"/>
        <v>6576.7865000000002</v>
      </c>
      <c r="G19" s="3" t="s">
        <v>4</v>
      </c>
      <c r="H19" s="1"/>
    </row>
    <row r="20" spans="1:8" x14ac:dyDescent="0.25">
      <c r="A20" s="1"/>
      <c r="B20" s="50" t="s">
        <v>114</v>
      </c>
      <c r="C20" s="47">
        <v>2015</v>
      </c>
      <c r="D20" s="47">
        <v>60</v>
      </c>
      <c r="E20" s="46">
        <v>11225.84</v>
      </c>
      <c r="F20" s="10">
        <f t="shared" si="0"/>
        <v>187.09733333333332</v>
      </c>
      <c r="G20" s="3" t="s">
        <v>4</v>
      </c>
      <c r="H20" s="1"/>
    </row>
    <row r="21" spans="1:8" x14ac:dyDescent="0.25">
      <c r="A21" s="1"/>
      <c r="B21" s="50" t="s">
        <v>109</v>
      </c>
      <c r="C21" s="47">
        <v>2015</v>
      </c>
      <c r="D21" s="47">
        <v>20</v>
      </c>
      <c r="E21" s="46">
        <v>101032.56</v>
      </c>
      <c r="F21" s="10">
        <f t="shared" si="0"/>
        <v>5051.6279999999997</v>
      </c>
      <c r="G21" s="3" t="s">
        <v>4</v>
      </c>
      <c r="H21" s="1"/>
    </row>
    <row r="22" spans="1:8" x14ac:dyDescent="0.25">
      <c r="A22" s="1"/>
      <c r="B22" s="50" t="s">
        <v>115</v>
      </c>
      <c r="C22" s="47">
        <v>2015</v>
      </c>
      <c r="D22" s="47">
        <v>60</v>
      </c>
      <c r="E22" s="46">
        <v>376924.69</v>
      </c>
      <c r="F22" s="10">
        <f t="shared" si="0"/>
        <v>6282.0781666666671</v>
      </c>
      <c r="G22" s="3" t="s">
        <v>4</v>
      </c>
      <c r="H22" s="1"/>
    </row>
    <row r="23" spans="1:8" x14ac:dyDescent="0.25">
      <c r="A23" s="1"/>
      <c r="B23" s="50" t="s">
        <v>116</v>
      </c>
      <c r="C23" s="47">
        <v>2015</v>
      </c>
      <c r="D23" s="47">
        <v>20</v>
      </c>
      <c r="E23" s="46">
        <v>197181.86</v>
      </c>
      <c r="F23" s="10">
        <f t="shared" si="0"/>
        <v>9859.0929999999989</v>
      </c>
      <c r="G23" s="3" t="s">
        <v>4</v>
      </c>
      <c r="H23" s="1"/>
    </row>
    <row r="24" spans="1:8" x14ac:dyDescent="0.25">
      <c r="A24" s="1"/>
      <c r="B24" s="50" t="s">
        <v>117</v>
      </c>
      <c r="C24" s="47">
        <v>2015</v>
      </c>
      <c r="D24" s="47">
        <v>60</v>
      </c>
      <c r="E24" s="46">
        <v>460091.02</v>
      </c>
      <c r="F24" s="10">
        <f t="shared" si="0"/>
        <v>7668.1836666666668</v>
      </c>
      <c r="G24" s="3" t="s">
        <v>4</v>
      </c>
      <c r="H24" s="1"/>
    </row>
    <row r="25" spans="1:8" x14ac:dyDescent="0.25">
      <c r="A25" s="1"/>
      <c r="B25" s="50" t="s">
        <v>118</v>
      </c>
      <c r="C25" s="47">
        <v>2015</v>
      </c>
      <c r="D25" s="47">
        <v>20</v>
      </c>
      <c r="E25" s="46">
        <v>99479.2</v>
      </c>
      <c r="F25" s="10">
        <f t="shared" si="0"/>
        <v>4973.96</v>
      </c>
      <c r="G25" s="3" t="s">
        <v>4</v>
      </c>
      <c r="H25" s="1"/>
    </row>
    <row r="26" spans="1:8" x14ac:dyDescent="0.25">
      <c r="A26" s="1"/>
      <c r="B26" s="50" t="s">
        <v>116</v>
      </c>
      <c r="C26" s="47">
        <v>2015</v>
      </c>
      <c r="D26" s="47">
        <v>20</v>
      </c>
      <c r="E26" s="46">
        <v>13518.66</v>
      </c>
      <c r="F26" s="10">
        <f t="shared" si="0"/>
        <v>675.93299999999999</v>
      </c>
      <c r="G26" s="3" t="s">
        <v>4</v>
      </c>
      <c r="H26" s="1"/>
    </row>
    <row r="27" spans="1:8" x14ac:dyDescent="0.25">
      <c r="A27" s="1"/>
      <c r="B27" s="50" t="s">
        <v>119</v>
      </c>
      <c r="C27" s="47">
        <v>2015</v>
      </c>
      <c r="D27" s="47">
        <v>20</v>
      </c>
      <c r="E27" s="46">
        <v>126974.72</v>
      </c>
      <c r="F27" s="10">
        <f t="shared" si="0"/>
        <v>6348.7359999999999</v>
      </c>
      <c r="G27" s="3" t="s">
        <v>4</v>
      </c>
      <c r="H27" s="1"/>
    </row>
    <row r="28" spans="1:8" x14ac:dyDescent="0.25">
      <c r="A28" s="1"/>
      <c r="B28" s="50" t="s">
        <v>120</v>
      </c>
      <c r="C28" s="47">
        <v>2015</v>
      </c>
      <c r="D28" s="47">
        <v>20</v>
      </c>
      <c r="E28" s="46">
        <v>14222</v>
      </c>
      <c r="F28" s="10">
        <f t="shared" si="0"/>
        <v>711.1</v>
      </c>
      <c r="G28" s="3" t="s">
        <v>4</v>
      </c>
      <c r="H28" s="1"/>
    </row>
    <row r="29" spans="1:8" x14ac:dyDescent="0.25">
      <c r="A29" s="1"/>
      <c r="B29" s="50" t="s">
        <v>121</v>
      </c>
      <c r="C29" s="47">
        <v>2015</v>
      </c>
      <c r="D29" s="47">
        <v>20</v>
      </c>
      <c r="E29" s="46">
        <v>28058.799999999999</v>
      </c>
      <c r="F29" s="10">
        <f t="shared" si="0"/>
        <v>1402.94</v>
      </c>
      <c r="G29" s="3" t="s">
        <v>4</v>
      </c>
      <c r="H29" s="1"/>
    </row>
    <row r="30" spans="1:8" x14ac:dyDescent="0.25">
      <c r="A30" s="1"/>
      <c r="B30" s="50" t="s">
        <v>122</v>
      </c>
      <c r="C30" s="47">
        <v>2015</v>
      </c>
      <c r="D30" s="47">
        <v>20</v>
      </c>
      <c r="E30" s="46">
        <v>41300</v>
      </c>
      <c r="F30" s="10">
        <f t="shared" si="0"/>
        <v>2065</v>
      </c>
      <c r="G30" s="3" t="s">
        <v>4</v>
      </c>
      <c r="H30" s="1"/>
    </row>
    <row r="31" spans="1:8" x14ac:dyDescent="0.25">
      <c r="A31" s="1"/>
      <c r="B31" s="50" t="s">
        <v>121</v>
      </c>
      <c r="C31" s="47">
        <v>2015</v>
      </c>
      <c r="D31" s="47">
        <v>20</v>
      </c>
      <c r="E31" s="46">
        <v>86615</v>
      </c>
      <c r="F31" s="10">
        <f t="shared" si="0"/>
        <v>4330.75</v>
      </c>
      <c r="G31" s="3" t="s">
        <v>4</v>
      </c>
      <c r="H31" s="1"/>
    </row>
    <row r="32" spans="1:8" x14ac:dyDescent="0.25">
      <c r="A32" s="1"/>
      <c r="B32" s="50" t="s">
        <v>123</v>
      </c>
      <c r="C32" s="47">
        <v>2015</v>
      </c>
      <c r="D32" s="47">
        <v>60</v>
      </c>
      <c r="E32" s="46">
        <v>13793</v>
      </c>
      <c r="F32" s="10">
        <f t="shared" si="0"/>
        <v>229.88333333333333</v>
      </c>
      <c r="G32" s="3" t="s">
        <v>4</v>
      </c>
      <c r="H32" s="1"/>
    </row>
    <row r="33" spans="1:8" x14ac:dyDescent="0.25">
      <c r="A33" s="1"/>
      <c r="B33" s="50" t="s">
        <v>111</v>
      </c>
      <c r="C33" s="47">
        <v>2015</v>
      </c>
      <c r="D33" s="47">
        <v>20</v>
      </c>
      <c r="E33" s="46">
        <v>32430</v>
      </c>
      <c r="F33" s="10">
        <f t="shared" si="0"/>
        <v>1621.5</v>
      </c>
      <c r="G33" s="3" t="s">
        <v>4</v>
      </c>
      <c r="H33" s="1"/>
    </row>
    <row r="34" spans="1:8" x14ac:dyDescent="0.25">
      <c r="A34" s="1"/>
      <c r="B34" s="50" t="s">
        <v>120</v>
      </c>
      <c r="C34" s="47">
        <v>2015</v>
      </c>
      <c r="D34" s="47">
        <v>20</v>
      </c>
      <c r="E34" s="46">
        <v>70115.94</v>
      </c>
      <c r="F34" s="10">
        <f t="shared" si="0"/>
        <v>3505.797</v>
      </c>
      <c r="G34" s="3" t="s">
        <v>4</v>
      </c>
      <c r="H34" s="1"/>
    </row>
    <row r="35" spans="1:8" x14ac:dyDescent="0.25">
      <c r="A35" s="1"/>
      <c r="B35" s="50" t="s">
        <v>122</v>
      </c>
      <c r="C35" s="47">
        <v>2015</v>
      </c>
      <c r="D35" s="47">
        <v>20</v>
      </c>
      <c r="E35" s="46">
        <v>24050</v>
      </c>
      <c r="F35" s="10">
        <f t="shared" si="0"/>
        <v>1202.5</v>
      </c>
      <c r="G35" s="3" t="s">
        <v>4</v>
      </c>
      <c r="H35" s="1"/>
    </row>
    <row r="36" spans="1:8" x14ac:dyDescent="0.25">
      <c r="A36" s="1"/>
      <c r="B36" s="50" t="s">
        <v>118</v>
      </c>
      <c r="C36" s="47">
        <v>2015</v>
      </c>
      <c r="D36" s="47">
        <v>20</v>
      </c>
      <c r="E36" s="46">
        <v>35080.15</v>
      </c>
      <c r="F36" s="10">
        <f t="shared" si="0"/>
        <v>1754.0075000000002</v>
      </c>
      <c r="G36" s="3" t="s">
        <v>4</v>
      </c>
      <c r="H36" s="1"/>
    </row>
    <row r="37" spans="1:8" x14ac:dyDescent="0.25">
      <c r="A37" s="1"/>
      <c r="B37" s="50" t="s">
        <v>118</v>
      </c>
      <c r="C37" s="47">
        <v>2015</v>
      </c>
      <c r="D37" s="47">
        <v>20</v>
      </c>
      <c r="E37" s="46">
        <v>23895</v>
      </c>
      <c r="F37" s="10">
        <f t="shared" si="0"/>
        <v>1194.75</v>
      </c>
      <c r="G37" s="3" t="s">
        <v>4</v>
      </c>
      <c r="H37" s="1"/>
    </row>
    <row r="38" spans="1:8" x14ac:dyDescent="0.25">
      <c r="A38" s="1"/>
      <c r="B38" s="50" t="s">
        <v>124</v>
      </c>
      <c r="C38" s="47">
        <v>2015</v>
      </c>
      <c r="D38" s="47">
        <v>20</v>
      </c>
      <c r="E38" s="46">
        <v>17903.2</v>
      </c>
      <c r="F38" s="10">
        <f t="shared" si="0"/>
        <v>895.16000000000008</v>
      </c>
      <c r="G38" s="3" t="s">
        <v>4</v>
      </c>
      <c r="H38" s="1"/>
    </row>
    <row r="39" spans="1:8" x14ac:dyDescent="0.25">
      <c r="A39" s="1"/>
      <c r="B39" s="50" t="s">
        <v>111</v>
      </c>
      <c r="C39" s="47">
        <v>2015</v>
      </c>
      <c r="D39" s="47">
        <v>20</v>
      </c>
      <c r="E39" s="46">
        <v>36400</v>
      </c>
      <c r="F39" s="10">
        <f t="shared" si="0"/>
        <v>1820</v>
      </c>
      <c r="G39" s="3" t="s">
        <v>4</v>
      </c>
      <c r="H39" s="1"/>
    </row>
    <row r="40" spans="1:8" x14ac:dyDescent="0.25">
      <c r="A40" s="1"/>
      <c r="B40" s="50" t="s">
        <v>111</v>
      </c>
      <c r="C40" s="47">
        <v>2015</v>
      </c>
      <c r="D40" s="47">
        <v>20</v>
      </c>
      <c r="E40" s="46">
        <v>29478</v>
      </c>
      <c r="F40" s="10">
        <f t="shared" si="0"/>
        <v>1473.9</v>
      </c>
      <c r="G40" s="3" t="s">
        <v>4</v>
      </c>
      <c r="H40" s="1"/>
    </row>
    <row r="41" spans="1:8" x14ac:dyDescent="0.25">
      <c r="A41" s="1"/>
      <c r="B41" s="50" t="s">
        <v>121</v>
      </c>
      <c r="C41" s="47">
        <v>2015</v>
      </c>
      <c r="D41" s="47">
        <v>20</v>
      </c>
      <c r="E41" s="46">
        <v>30733.79</v>
      </c>
      <c r="F41" s="10">
        <f t="shared" si="0"/>
        <v>1536.6895</v>
      </c>
      <c r="G41" s="3" t="s">
        <v>4</v>
      </c>
      <c r="H41" s="1"/>
    </row>
    <row r="42" spans="1:8" x14ac:dyDescent="0.25">
      <c r="A42" s="1"/>
      <c r="B42" s="50" t="s">
        <v>121</v>
      </c>
      <c r="C42" s="47">
        <v>2015</v>
      </c>
      <c r="D42" s="47">
        <v>20</v>
      </c>
      <c r="E42" s="46">
        <v>41838</v>
      </c>
      <c r="F42" s="10">
        <f t="shared" si="0"/>
        <v>2091.9</v>
      </c>
      <c r="G42" s="3" t="s">
        <v>4</v>
      </c>
      <c r="H42" s="1"/>
    </row>
    <row r="43" spans="1:8" x14ac:dyDescent="0.25">
      <c r="A43" s="1"/>
      <c r="B43" s="50" t="s">
        <v>116</v>
      </c>
      <c r="C43" s="47">
        <v>2015</v>
      </c>
      <c r="D43" s="47">
        <v>20</v>
      </c>
      <c r="E43" s="46">
        <v>40926</v>
      </c>
      <c r="F43" s="10">
        <f t="shared" si="0"/>
        <v>2046.3</v>
      </c>
      <c r="G43" s="3" t="s">
        <v>4</v>
      </c>
      <c r="H43" s="1"/>
    </row>
    <row r="44" spans="1:8" x14ac:dyDescent="0.25">
      <c r="A44" s="1"/>
      <c r="B44" s="50" t="s">
        <v>118</v>
      </c>
      <c r="C44" s="47">
        <v>2015</v>
      </c>
      <c r="D44" s="47">
        <v>20</v>
      </c>
      <c r="E44" s="46">
        <v>19532.75</v>
      </c>
      <c r="F44" s="10">
        <f t="shared" si="0"/>
        <v>976.63750000000005</v>
      </c>
      <c r="G44" s="3" t="s">
        <v>4</v>
      </c>
      <c r="H44" s="1"/>
    </row>
    <row r="45" spans="1:8" x14ac:dyDescent="0.25">
      <c r="A45" s="1"/>
      <c r="B45" s="50" t="s">
        <v>120</v>
      </c>
      <c r="C45" s="47">
        <v>2015</v>
      </c>
      <c r="D45" s="47">
        <v>20</v>
      </c>
      <c r="E45" s="46">
        <v>115967.12</v>
      </c>
      <c r="F45" s="10">
        <f t="shared" si="0"/>
        <v>5798.3559999999998</v>
      </c>
      <c r="G45" s="3" t="s">
        <v>4</v>
      </c>
      <c r="H45" s="1"/>
    </row>
    <row r="46" spans="1:8" x14ac:dyDescent="0.25">
      <c r="A46" s="1"/>
      <c r="B46" s="50" t="s">
        <v>111</v>
      </c>
      <c r="C46" s="47">
        <v>2015</v>
      </c>
      <c r="D46" s="47">
        <v>20</v>
      </c>
      <c r="E46" s="46">
        <v>45631.5</v>
      </c>
      <c r="F46" s="10">
        <f t="shared" si="0"/>
        <v>2281.5749999999998</v>
      </c>
      <c r="G46" s="3" t="s">
        <v>4</v>
      </c>
      <c r="H46" s="1"/>
    </row>
    <row r="47" spans="1:8" x14ac:dyDescent="0.25">
      <c r="A47" s="1"/>
      <c r="B47" s="50" t="s">
        <v>121</v>
      </c>
      <c r="C47" s="47">
        <v>2015</v>
      </c>
      <c r="D47" s="47">
        <v>20</v>
      </c>
      <c r="E47" s="46">
        <v>74197.5</v>
      </c>
      <c r="F47" s="10">
        <f t="shared" si="0"/>
        <v>3709.875</v>
      </c>
      <c r="G47" s="3" t="s">
        <v>4</v>
      </c>
      <c r="H47" s="1"/>
    </row>
    <row r="48" spans="1:8" x14ac:dyDescent="0.25">
      <c r="A48" s="1"/>
      <c r="B48" s="50" t="s">
        <v>121</v>
      </c>
      <c r="C48" s="47">
        <v>2015</v>
      </c>
      <c r="D48" s="47">
        <v>20</v>
      </c>
      <c r="E48" s="46">
        <v>51414.37</v>
      </c>
      <c r="F48" s="10">
        <f t="shared" si="0"/>
        <v>2570.7184999999999</v>
      </c>
      <c r="G48" s="3" t="s">
        <v>4</v>
      </c>
      <c r="H48" s="1"/>
    </row>
    <row r="49" spans="1:8" x14ac:dyDescent="0.25">
      <c r="A49" s="1"/>
      <c r="B49" s="50" t="s">
        <v>120</v>
      </c>
      <c r="C49" s="47">
        <v>2015</v>
      </c>
      <c r="D49" s="47">
        <v>20</v>
      </c>
      <c r="E49" s="46">
        <v>50715.92</v>
      </c>
      <c r="F49" s="10">
        <f t="shared" si="0"/>
        <v>2535.7959999999998</v>
      </c>
      <c r="G49" s="3" t="s">
        <v>4</v>
      </c>
      <c r="H49" s="1"/>
    </row>
    <row r="50" spans="1:8" x14ac:dyDescent="0.25">
      <c r="A50" s="1"/>
      <c r="B50" s="50" t="s">
        <v>121</v>
      </c>
      <c r="C50" s="47">
        <v>2015</v>
      </c>
      <c r="D50" s="47">
        <v>20</v>
      </c>
      <c r="E50" s="46">
        <v>93073</v>
      </c>
      <c r="F50" s="10">
        <f t="shared" si="0"/>
        <v>4653.6499999999996</v>
      </c>
      <c r="G50" s="3" t="s">
        <v>4</v>
      </c>
      <c r="H50" s="1"/>
    </row>
    <row r="51" spans="1:8" x14ac:dyDescent="0.25">
      <c r="A51" s="1"/>
      <c r="B51" s="50" t="s">
        <v>108</v>
      </c>
      <c r="C51" s="47">
        <v>2015</v>
      </c>
      <c r="D51" s="47">
        <v>20</v>
      </c>
      <c r="E51" s="46">
        <v>48988.6</v>
      </c>
      <c r="F51" s="10">
        <f t="shared" si="0"/>
        <v>2449.4299999999998</v>
      </c>
      <c r="G51" s="3" t="s">
        <v>4</v>
      </c>
      <c r="H51" s="1"/>
    </row>
    <row r="52" spans="1:8" x14ac:dyDescent="0.25">
      <c r="A52" s="1"/>
      <c r="B52" s="50" t="s">
        <v>107</v>
      </c>
      <c r="C52" s="47">
        <v>2015</v>
      </c>
      <c r="D52" s="47">
        <v>20</v>
      </c>
      <c r="E52" s="46">
        <v>52273.120000000003</v>
      </c>
      <c r="F52" s="10">
        <f t="shared" si="0"/>
        <v>2613.6559999999999</v>
      </c>
      <c r="G52" s="3" t="s">
        <v>4</v>
      </c>
      <c r="H52" s="1"/>
    </row>
    <row r="53" spans="1:8" x14ac:dyDescent="0.25">
      <c r="A53" s="1"/>
      <c r="B53" s="50" t="s">
        <v>107</v>
      </c>
      <c r="C53" s="47">
        <v>2015</v>
      </c>
      <c r="D53" s="47">
        <v>20</v>
      </c>
      <c r="E53" s="46">
        <v>50849.120000000003</v>
      </c>
      <c r="F53" s="10">
        <f t="shared" si="0"/>
        <v>2542.4560000000001</v>
      </c>
      <c r="G53" s="3" t="s">
        <v>4</v>
      </c>
      <c r="H53" s="1"/>
    </row>
    <row r="54" spans="1:8" x14ac:dyDescent="0.25">
      <c r="A54" s="1"/>
      <c r="B54" s="50" t="s">
        <v>125</v>
      </c>
      <c r="C54" s="47">
        <v>2015</v>
      </c>
      <c r="D54" s="47">
        <v>75</v>
      </c>
      <c r="E54" s="46">
        <v>3453254.81</v>
      </c>
      <c r="F54" s="10">
        <f t="shared" si="0"/>
        <v>46043.397466666669</v>
      </c>
      <c r="G54" s="3" t="s">
        <v>4</v>
      </c>
      <c r="H54" s="1"/>
    </row>
    <row r="55" spans="1:8" x14ac:dyDescent="0.25">
      <c r="A55" s="1"/>
      <c r="B55" s="50" t="s">
        <v>126</v>
      </c>
      <c r="C55" s="47">
        <v>2015</v>
      </c>
      <c r="D55" s="47">
        <v>75</v>
      </c>
      <c r="E55" s="46">
        <v>1973288.46</v>
      </c>
      <c r="F55" s="10">
        <f t="shared" si="0"/>
        <v>26310.5128</v>
      </c>
      <c r="G55" s="3" t="s">
        <v>4</v>
      </c>
      <c r="H55" s="1"/>
    </row>
    <row r="56" spans="1:8" x14ac:dyDescent="0.25">
      <c r="A56" s="1"/>
      <c r="B56" s="50" t="s">
        <v>127</v>
      </c>
      <c r="C56" s="47">
        <v>2015</v>
      </c>
      <c r="D56" s="47">
        <v>50</v>
      </c>
      <c r="E56" s="46">
        <v>4439899.04</v>
      </c>
      <c r="F56" s="10">
        <f t="shared" si="0"/>
        <v>88797.980800000005</v>
      </c>
      <c r="G56" s="3" t="s">
        <v>4</v>
      </c>
      <c r="H56" s="1"/>
    </row>
    <row r="57" spans="1:8" x14ac:dyDescent="0.25">
      <c r="A57" s="1"/>
      <c r="B57" s="50" t="s">
        <v>128</v>
      </c>
      <c r="C57" s="47">
        <v>2015</v>
      </c>
      <c r="D57" s="47">
        <v>20</v>
      </c>
      <c r="E57" s="46">
        <v>154190.26</v>
      </c>
      <c r="F57" s="10">
        <f t="shared" si="0"/>
        <v>7709.5130000000008</v>
      </c>
      <c r="G57" s="3" t="s">
        <v>4</v>
      </c>
      <c r="H57" s="1"/>
    </row>
    <row r="58" spans="1:8" x14ac:dyDescent="0.25">
      <c r="A58" s="1"/>
      <c r="B58" s="50" t="s">
        <v>129</v>
      </c>
      <c r="C58" s="47">
        <v>2015</v>
      </c>
      <c r="D58" s="47">
        <v>5</v>
      </c>
      <c r="E58" s="46">
        <v>155033.15</v>
      </c>
      <c r="F58" s="10">
        <f t="shared" si="0"/>
        <v>31006.629999999997</v>
      </c>
      <c r="G58" s="3" t="s">
        <v>4</v>
      </c>
      <c r="H58" s="1"/>
    </row>
    <row r="59" spans="1:8" x14ac:dyDescent="0.25">
      <c r="A59" s="1"/>
      <c r="B59" s="50" t="s">
        <v>129</v>
      </c>
      <c r="C59" s="47">
        <v>2015</v>
      </c>
      <c r="D59" s="47">
        <v>5</v>
      </c>
      <c r="E59" s="46">
        <v>341144.75</v>
      </c>
      <c r="F59" s="10">
        <f t="shared" si="0"/>
        <v>68228.95</v>
      </c>
      <c r="G59" s="3" t="s">
        <v>4</v>
      </c>
      <c r="H59" s="1"/>
    </row>
    <row r="60" spans="1:8" x14ac:dyDescent="0.25">
      <c r="A60" s="1"/>
      <c r="B60" s="50" t="s">
        <v>129</v>
      </c>
      <c r="C60" s="47">
        <v>2015</v>
      </c>
      <c r="D60" s="47">
        <v>5</v>
      </c>
      <c r="E60" s="46">
        <v>87039.22</v>
      </c>
      <c r="F60" s="10">
        <f t="shared" si="0"/>
        <v>17407.844000000001</v>
      </c>
      <c r="G60" s="3" t="s">
        <v>4</v>
      </c>
      <c r="H60" s="1"/>
    </row>
    <row r="61" spans="1:8" x14ac:dyDescent="0.25">
      <c r="A61" s="1"/>
      <c r="B61" s="50" t="s">
        <v>129</v>
      </c>
      <c r="C61" s="47">
        <v>2015</v>
      </c>
      <c r="D61" s="47">
        <v>5</v>
      </c>
      <c r="E61" s="46">
        <v>31236.78</v>
      </c>
      <c r="F61" s="10">
        <f t="shared" si="0"/>
        <v>6247.3559999999998</v>
      </c>
      <c r="G61" s="3" t="s">
        <v>4</v>
      </c>
      <c r="H61" s="1"/>
    </row>
    <row r="62" spans="1:8" x14ac:dyDescent="0.25">
      <c r="A62" s="1"/>
      <c r="B62" s="50" t="s">
        <v>129</v>
      </c>
      <c r="C62" s="47">
        <v>2015</v>
      </c>
      <c r="D62" s="47">
        <v>5</v>
      </c>
      <c r="E62" s="46">
        <v>49500</v>
      </c>
      <c r="F62" s="10">
        <f t="shared" si="0"/>
        <v>9900</v>
      </c>
      <c r="G62" s="3" t="s">
        <v>4</v>
      </c>
      <c r="H62" s="1"/>
    </row>
    <row r="63" spans="1:8" x14ac:dyDescent="0.25">
      <c r="A63" s="1"/>
      <c r="B63" s="50" t="s">
        <v>129</v>
      </c>
      <c r="C63" s="47">
        <v>2015</v>
      </c>
      <c r="D63" s="47">
        <v>5</v>
      </c>
      <c r="E63" s="46">
        <v>94985</v>
      </c>
      <c r="F63" s="10">
        <f t="shared" si="0"/>
        <v>18997</v>
      </c>
      <c r="G63" s="3" t="s">
        <v>4</v>
      </c>
      <c r="H63" s="1"/>
    </row>
    <row r="64" spans="1:8" x14ac:dyDescent="0.25">
      <c r="A64" s="1"/>
      <c r="B64" s="50" t="s">
        <v>129</v>
      </c>
      <c r="C64" s="47">
        <v>2015</v>
      </c>
      <c r="D64" s="47">
        <v>5</v>
      </c>
      <c r="E64" s="46">
        <v>24790</v>
      </c>
      <c r="F64" s="10">
        <f t="shared" si="0"/>
        <v>4958</v>
      </c>
      <c r="G64" s="3" t="s">
        <v>4</v>
      </c>
      <c r="H64" s="1"/>
    </row>
    <row r="65" spans="1:8" x14ac:dyDescent="0.25">
      <c r="A65" s="1"/>
      <c r="B65" s="50" t="s">
        <v>129</v>
      </c>
      <c r="C65" s="47">
        <v>2015</v>
      </c>
      <c r="D65" s="47">
        <v>5</v>
      </c>
      <c r="E65" s="46">
        <v>15445.81</v>
      </c>
      <c r="F65" s="10">
        <f t="shared" si="0"/>
        <v>3089.1619999999998</v>
      </c>
      <c r="G65" s="3" t="s">
        <v>4</v>
      </c>
      <c r="H65" s="1"/>
    </row>
    <row r="66" spans="1:8" x14ac:dyDescent="0.25">
      <c r="A66" s="1"/>
      <c r="B66" s="50" t="s">
        <v>129</v>
      </c>
      <c r="C66" s="47">
        <v>2015</v>
      </c>
      <c r="D66" s="47">
        <v>5</v>
      </c>
      <c r="E66" s="46">
        <v>18149.5</v>
      </c>
      <c r="F66" s="10">
        <f t="shared" si="0"/>
        <v>3629.9</v>
      </c>
      <c r="G66" s="3" t="s">
        <v>4</v>
      </c>
      <c r="H66" s="1"/>
    </row>
    <row r="67" spans="1:8" x14ac:dyDescent="0.25">
      <c r="A67" s="1"/>
      <c r="B67" s="50" t="s">
        <v>129</v>
      </c>
      <c r="C67" s="47">
        <v>2015</v>
      </c>
      <c r="D67" s="47">
        <v>5</v>
      </c>
      <c r="E67" s="46">
        <v>14030</v>
      </c>
      <c r="F67" s="10">
        <f t="shared" si="0"/>
        <v>2806</v>
      </c>
      <c r="G67" s="3" t="s">
        <v>4</v>
      </c>
      <c r="H67" s="1"/>
    </row>
    <row r="68" spans="1:8" x14ac:dyDescent="0.25">
      <c r="A68" s="1"/>
      <c r="B68" s="50" t="s">
        <v>129</v>
      </c>
      <c r="C68" s="47">
        <v>2015</v>
      </c>
      <c r="D68" s="47">
        <v>5</v>
      </c>
      <c r="E68" s="46">
        <v>44690</v>
      </c>
      <c r="F68" s="10">
        <f t="shared" si="0"/>
        <v>8938</v>
      </c>
      <c r="G68" s="3" t="s">
        <v>4</v>
      </c>
      <c r="H68" s="1"/>
    </row>
    <row r="69" spans="1:8" x14ac:dyDescent="0.25">
      <c r="A69" s="1"/>
      <c r="B69" s="50" t="s">
        <v>130</v>
      </c>
      <c r="C69" s="47">
        <v>2015</v>
      </c>
      <c r="D69" s="47">
        <v>5</v>
      </c>
      <c r="E69" s="46">
        <v>54128.91</v>
      </c>
      <c r="F69" s="10">
        <f t="shared" si="0"/>
        <v>10825.782000000001</v>
      </c>
      <c r="G69" s="3" t="s">
        <v>4</v>
      </c>
      <c r="H69" s="1"/>
    </row>
    <row r="70" spans="1:8" x14ac:dyDescent="0.25">
      <c r="A70" s="1"/>
      <c r="B70" s="50" t="s">
        <v>129</v>
      </c>
      <c r="C70" s="47">
        <v>2015</v>
      </c>
      <c r="D70" s="47">
        <v>5</v>
      </c>
      <c r="E70" s="46">
        <v>73000</v>
      </c>
      <c r="F70" s="10">
        <f t="shared" si="0"/>
        <v>14600</v>
      </c>
      <c r="G70" s="3" t="s">
        <v>4</v>
      </c>
      <c r="H70" s="1"/>
    </row>
    <row r="71" spans="1:8" x14ac:dyDescent="0.25">
      <c r="A71" s="1"/>
      <c r="B71" s="50" t="s">
        <v>129</v>
      </c>
      <c r="C71" s="47">
        <v>2015</v>
      </c>
      <c r="D71" s="47">
        <v>5</v>
      </c>
      <c r="E71" s="46">
        <v>22030</v>
      </c>
      <c r="F71" s="10">
        <f t="shared" si="0"/>
        <v>4406</v>
      </c>
      <c r="G71" s="3" t="s">
        <v>4</v>
      </c>
      <c r="H71" s="1"/>
    </row>
    <row r="72" spans="1:8" x14ac:dyDescent="0.25">
      <c r="A72" s="1"/>
      <c r="B72" s="93" t="s">
        <v>131</v>
      </c>
      <c r="C72" s="94"/>
      <c r="D72" s="94"/>
      <c r="E72" s="95"/>
      <c r="F72" s="18">
        <f>SUM(F10:F71)</f>
        <v>526643.04579999996</v>
      </c>
      <c r="G72" s="8" t="s">
        <v>4</v>
      </c>
      <c r="H72" s="1"/>
    </row>
    <row r="73" spans="1:8" x14ac:dyDescent="0.25">
      <c r="A73" s="1"/>
      <c r="B73" s="1"/>
      <c r="C73" s="1"/>
      <c r="D73" s="1"/>
      <c r="E73" s="1"/>
      <c r="F73" s="1"/>
      <c r="G73" s="1"/>
      <c r="H73" s="1"/>
    </row>
    <row r="74" spans="1:8" x14ac:dyDescent="0.25">
      <c r="A74" s="1"/>
      <c r="B74" s="1"/>
      <c r="C74" s="1"/>
      <c r="D74" s="1"/>
      <c r="E74" s="1"/>
      <c r="F74" s="1"/>
      <c r="G74" s="1"/>
      <c r="H74" s="1"/>
    </row>
    <row r="75" spans="1:8" x14ac:dyDescent="0.25">
      <c r="A75" s="1"/>
      <c r="B75" s="1"/>
      <c r="C75" s="1"/>
      <c r="D75" s="1"/>
      <c r="E75" s="1"/>
      <c r="F75" s="1"/>
      <c r="G75" s="1"/>
      <c r="H75" s="1"/>
    </row>
    <row r="76" spans="1:8" x14ac:dyDescent="0.25">
      <c r="A76" s="1"/>
      <c r="B76" s="1"/>
      <c r="C76" s="1"/>
      <c r="D76" s="1"/>
      <c r="E76" s="1"/>
      <c r="F76" s="1"/>
      <c r="G76" s="1"/>
      <c r="H76" s="1"/>
    </row>
    <row r="77" spans="1:8" x14ac:dyDescent="0.25">
      <c r="A77" s="2"/>
      <c r="B77" s="2"/>
      <c r="C77" s="2"/>
      <c r="D77" s="2"/>
      <c r="E77" s="2"/>
      <c r="F77" s="2"/>
      <c r="G77" s="2"/>
      <c r="H77" s="2"/>
    </row>
    <row r="78" spans="1:8" x14ac:dyDescent="0.25">
      <c r="A78" s="2"/>
      <c r="B78" s="2"/>
      <c r="C78" s="2"/>
      <c r="D78" s="2"/>
      <c r="E78" s="2"/>
      <c r="F78" s="2"/>
      <c r="G78" s="2"/>
      <c r="H78" s="2"/>
    </row>
    <row r="79" spans="1:8" x14ac:dyDescent="0.25">
      <c r="A79" s="2"/>
      <c r="B79" s="2"/>
      <c r="C79" s="2"/>
      <c r="D79" s="2"/>
      <c r="E79" s="2"/>
      <c r="F79" s="2"/>
      <c r="G79" s="2"/>
      <c r="H79" s="2"/>
    </row>
    <row r="80" spans="1:8" x14ac:dyDescent="0.25">
      <c r="A80" s="2"/>
      <c r="B80" s="2"/>
      <c r="C80" s="2"/>
      <c r="D80" s="2"/>
      <c r="E80" s="2"/>
      <c r="F80" s="2"/>
      <c r="G80" s="2"/>
      <c r="H80" s="2"/>
    </row>
    <row r="81" spans="1:8" x14ac:dyDescent="0.25">
      <c r="A81" s="2"/>
      <c r="B81" s="2"/>
      <c r="C81" s="2"/>
      <c r="D81" s="2"/>
      <c r="E81" s="2"/>
      <c r="F81" s="2"/>
      <c r="G81" s="2"/>
      <c r="H81" s="2"/>
    </row>
    <row r="82" spans="1:8" x14ac:dyDescent="0.25">
      <c r="A82" s="2"/>
      <c r="B82" s="2"/>
      <c r="C82" s="2"/>
      <c r="D82" s="2"/>
      <c r="E82" s="2"/>
      <c r="F82" s="2"/>
      <c r="G82" s="2"/>
      <c r="H82" s="2"/>
    </row>
    <row r="83" spans="1:8" x14ac:dyDescent="0.25">
      <c r="A83" s="2"/>
      <c r="B83" s="2"/>
      <c r="C83" s="2"/>
      <c r="D83" s="2"/>
      <c r="E83" s="2"/>
      <c r="F83" s="2"/>
      <c r="G83" s="2"/>
      <c r="H83" s="2"/>
    </row>
    <row r="84" spans="1:8" x14ac:dyDescent="0.25">
      <c r="A84" s="2"/>
      <c r="B84" s="2"/>
      <c r="C84" s="2"/>
      <c r="D84" s="2"/>
      <c r="E84" s="2"/>
      <c r="F84" s="2"/>
      <c r="G84" s="2"/>
      <c r="H84" s="2"/>
    </row>
    <row r="85" spans="1:8" x14ac:dyDescent="0.25">
      <c r="A85" s="2"/>
      <c r="B85" s="2"/>
      <c r="C85" s="2"/>
      <c r="D85" s="2"/>
      <c r="E85" s="2"/>
      <c r="F85" s="2"/>
      <c r="G85" s="2"/>
      <c r="H85" s="2"/>
    </row>
    <row r="86" spans="1:8" x14ac:dyDescent="0.25">
      <c r="A86" s="2"/>
      <c r="B86" s="2"/>
      <c r="C86" s="2"/>
      <c r="D86" s="2"/>
      <c r="E86" s="2"/>
      <c r="F86" s="2"/>
      <c r="G86" s="2"/>
      <c r="H86" s="2"/>
    </row>
    <row r="87" spans="1:8" x14ac:dyDescent="0.25">
      <c r="A87" s="2"/>
      <c r="B87" s="2"/>
      <c r="C87" s="2"/>
      <c r="D87" s="2"/>
      <c r="E87" s="2"/>
      <c r="F87" s="2"/>
      <c r="G87" s="2"/>
      <c r="H87" s="2"/>
    </row>
    <row r="88" spans="1:8" x14ac:dyDescent="0.25">
      <c r="A88" s="2"/>
      <c r="B88" s="2"/>
      <c r="C88" s="2"/>
      <c r="D88" s="2"/>
      <c r="E88" s="2"/>
      <c r="F88" s="2"/>
      <c r="G88" s="2"/>
      <c r="H88" s="2"/>
    </row>
    <row r="89" spans="1:8" x14ac:dyDescent="0.25">
      <c r="A89" s="2"/>
      <c r="B89" s="2"/>
      <c r="C89" s="2"/>
      <c r="D89" s="2"/>
      <c r="E89" s="2"/>
      <c r="F89" s="2"/>
      <c r="G89" s="2"/>
      <c r="H89" s="2"/>
    </row>
    <row r="90" spans="1:8" x14ac:dyDescent="0.25">
      <c r="A90" s="2"/>
      <c r="B90" s="2"/>
      <c r="C90" s="2"/>
      <c r="D90" s="2"/>
      <c r="E90" s="2"/>
      <c r="F90" s="2"/>
      <c r="G90" s="2"/>
      <c r="H90" s="2"/>
    </row>
    <row r="91" spans="1:8" x14ac:dyDescent="0.25">
      <c r="A91" s="2"/>
      <c r="B91" s="2"/>
      <c r="C91" s="2"/>
      <c r="D91" s="2"/>
      <c r="E91" s="2"/>
      <c r="F91" s="2"/>
      <c r="G91" s="2"/>
      <c r="H91" s="2"/>
    </row>
    <row r="92" spans="1:8" x14ac:dyDescent="0.25">
      <c r="A92" s="2"/>
      <c r="B92" s="2"/>
      <c r="C92" s="2"/>
      <c r="D92" s="2"/>
      <c r="E92" s="2"/>
      <c r="F92" s="2"/>
      <c r="G92" s="2"/>
      <c r="H92" s="2"/>
    </row>
    <row r="93" spans="1:8" x14ac:dyDescent="0.25">
      <c r="A93" s="2"/>
      <c r="B93" s="2"/>
      <c r="C93" s="2"/>
      <c r="D93" s="2"/>
      <c r="E93" s="2"/>
      <c r="F93" s="2"/>
      <c r="G93" s="2"/>
      <c r="H93" s="2"/>
    </row>
    <row r="94" spans="1:8" x14ac:dyDescent="0.25">
      <c r="A94" s="2"/>
      <c r="B94" s="2"/>
      <c r="C94" s="2"/>
      <c r="D94" s="2"/>
      <c r="E94" s="2"/>
      <c r="F94" s="2"/>
      <c r="G94" s="2"/>
      <c r="H94" s="2"/>
    </row>
    <row r="95" spans="1:8" x14ac:dyDescent="0.25">
      <c r="A95" s="2"/>
      <c r="B95" s="2"/>
      <c r="C95" s="2"/>
      <c r="D95" s="2"/>
      <c r="E95" s="2"/>
      <c r="F95" s="2"/>
      <c r="G95" s="2"/>
      <c r="H95" s="2"/>
    </row>
    <row r="96" spans="1:8" x14ac:dyDescent="0.25">
      <c r="A96" s="2"/>
      <c r="B96" s="2"/>
      <c r="C96" s="2"/>
      <c r="D96" s="2"/>
      <c r="E96" s="2"/>
      <c r="F96" s="2"/>
      <c r="G96" s="2"/>
      <c r="H96" s="2"/>
    </row>
    <row r="97" spans="1:8" x14ac:dyDescent="0.25">
      <c r="A97" s="2"/>
      <c r="B97" s="2"/>
      <c r="C97" s="2"/>
      <c r="D97" s="2"/>
      <c r="E97" s="2"/>
      <c r="F97" s="2"/>
      <c r="G97" s="2"/>
      <c r="H97" s="2"/>
    </row>
    <row r="98" spans="1:8" x14ac:dyDescent="0.25">
      <c r="A98" s="2"/>
      <c r="B98" s="2"/>
      <c r="C98" s="2"/>
      <c r="D98" s="2"/>
      <c r="E98" s="2"/>
      <c r="F98" s="2"/>
      <c r="G98" s="2"/>
      <c r="H98" s="2"/>
    </row>
    <row r="99" spans="1:8" x14ac:dyDescent="0.25">
      <c r="A99" s="2"/>
      <c r="B99" s="2"/>
      <c r="C99" s="2"/>
      <c r="D99" s="2"/>
      <c r="E99" s="2"/>
      <c r="F99" s="2"/>
      <c r="G99" s="2"/>
      <c r="H99" s="2"/>
    </row>
    <row r="100" spans="1:8" x14ac:dyDescent="0.25">
      <c r="A100" s="2"/>
      <c r="B100" s="2"/>
      <c r="C100" s="2"/>
      <c r="D100" s="2"/>
      <c r="E100" s="2"/>
      <c r="F100" s="2"/>
      <c r="G100" s="2"/>
      <c r="H100" s="2"/>
    </row>
    <row r="101" spans="1:8" x14ac:dyDescent="0.25">
      <c r="A101" s="2"/>
      <c r="B101" s="2"/>
      <c r="C101" s="2"/>
      <c r="D101" s="2"/>
      <c r="E101" s="2"/>
      <c r="F101" s="2"/>
      <c r="G101" s="2"/>
      <c r="H101" s="2"/>
    </row>
    <row r="102" spans="1:8" x14ac:dyDescent="0.25">
      <c r="A102" s="2"/>
      <c r="B102" s="2"/>
      <c r="C102" s="2"/>
      <c r="D102" s="2"/>
      <c r="E102" s="2"/>
      <c r="F102" s="2"/>
      <c r="G102" s="2"/>
      <c r="H102" s="2"/>
    </row>
    <row r="103" spans="1:8" x14ac:dyDescent="0.25">
      <c r="A103" s="2"/>
      <c r="B103" s="2"/>
      <c r="C103" s="2"/>
      <c r="D103" s="2"/>
      <c r="E103" s="2"/>
      <c r="F103" s="2"/>
      <c r="G103" s="2"/>
      <c r="H103" s="2"/>
    </row>
    <row r="104" spans="1:8" x14ac:dyDescent="0.25">
      <c r="A104" s="2"/>
      <c r="B104" s="2"/>
      <c r="C104" s="2"/>
      <c r="D104" s="2"/>
      <c r="E104" s="2"/>
      <c r="F104" s="2"/>
      <c r="G104" s="2"/>
      <c r="H104" s="2"/>
    </row>
  </sheetData>
  <sheetProtection password="C6BD" sheet="1" objects="1" scenarios="1"/>
  <mergeCells count="4">
    <mergeCell ref="B72:E7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09" t="s">
        <v>7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10" t="s">
        <v>86</v>
      </c>
      <c r="C8" s="111"/>
      <c r="D8" s="111"/>
      <c r="E8" s="111"/>
      <c r="F8" s="111"/>
      <c r="G8" s="111"/>
      <c r="H8" s="112"/>
      <c r="I8" s="1"/>
    </row>
    <row r="9" spans="1:9" x14ac:dyDescent="0.25">
      <c r="A9" s="1"/>
      <c r="B9" s="96" t="s">
        <v>74</v>
      </c>
      <c r="C9" s="97"/>
      <c r="D9" s="97"/>
      <c r="E9" s="97"/>
      <c r="F9" s="98"/>
      <c r="G9" s="46">
        <v>6000321</v>
      </c>
      <c r="H9" s="3" t="s">
        <v>4</v>
      </c>
      <c r="I9" s="1"/>
    </row>
    <row r="10" spans="1:9" x14ac:dyDescent="0.25">
      <c r="A10" s="1"/>
      <c r="B10" s="96" t="s">
        <v>75</v>
      </c>
      <c r="C10" s="97"/>
      <c r="D10" s="97"/>
      <c r="E10" s="97"/>
      <c r="F10" s="98"/>
      <c r="G10" s="46">
        <v>3877060</v>
      </c>
      <c r="H10" s="3" t="s">
        <v>4</v>
      </c>
      <c r="I10" s="1"/>
    </row>
    <row r="11" spans="1:9" x14ac:dyDescent="0.25">
      <c r="A11" s="1"/>
      <c r="B11" s="93" t="s">
        <v>76</v>
      </c>
      <c r="C11" s="94"/>
      <c r="D11" s="94"/>
      <c r="E11" s="94"/>
      <c r="F11" s="95"/>
      <c r="G11" s="18">
        <f>G9-G10</f>
        <v>2123261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10" t="s">
        <v>77</v>
      </c>
      <c r="C14" s="111"/>
      <c r="D14" s="111"/>
      <c r="E14" s="111"/>
      <c r="F14" s="111"/>
      <c r="G14" s="111"/>
      <c r="H14" s="112"/>
      <c r="I14" s="1"/>
    </row>
    <row r="15" spans="1:9" x14ac:dyDescent="0.25">
      <c r="A15" s="1"/>
      <c r="B15" s="96" t="s">
        <v>78</v>
      </c>
      <c r="C15" s="97"/>
      <c r="D15" s="97"/>
      <c r="E15" s="97"/>
      <c r="F15" s="98"/>
      <c r="G15" s="46">
        <v>1040711</v>
      </c>
      <c r="H15" s="3" t="s">
        <v>4</v>
      </c>
      <c r="I15" s="1"/>
    </row>
    <row r="16" spans="1:9" x14ac:dyDescent="0.25">
      <c r="A16" s="1"/>
      <c r="B16" s="96" t="s">
        <v>79</v>
      </c>
      <c r="C16" s="97"/>
      <c r="D16" s="97"/>
      <c r="E16" s="97"/>
      <c r="F16" s="98"/>
      <c r="G16" s="46">
        <v>926000</v>
      </c>
      <c r="H16" s="3" t="s">
        <v>4</v>
      </c>
      <c r="I16" s="1"/>
    </row>
    <row r="17" spans="1:9" x14ac:dyDescent="0.25">
      <c r="A17" s="1"/>
      <c r="B17" s="93" t="s">
        <v>80</v>
      </c>
      <c r="C17" s="94"/>
      <c r="D17" s="94"/>
      <c r="E17" s="94"/>
      <c r="F17" s="95"/>
      <c r="G17" s="18">
        <f>G15-G16</f>
        <v>114711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10" t="s">
        <v>87</v>
      </c>
      <c r="C20" s="111"/>
      <c r="D20" s="111"/>
      <c r="E20" s="111"/>
      <c r="F20" s="111"/>
      <c r="G20" s="111"/>
      <c r="H20" s="112"/>
      <c r="I20" s="1"/>
    </row>
    <row r="21" spans="1:9" x14ac:dyDescent="0.25">
      <c r="A21" s="1"/>
      <c r="B21" s="96" t="s">
        <v>88</v>
      </c>
      <c r="C21" s="97"/>
      <c r="D21" s="97"/>
      <c r="E21" s="97"/>
      <c r="F21" s="98"/>
      <c r="G21" s="46">
        <v>5037355</v>
      </c>
      <c r="H21" s="3" t="s">
        <v>4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46">
        <v>4500000</v>
      </c>
      <c r="H22" s="3" t="s">
        <v>4</v>
      </c>
      <c r="I22" s="1"/>
    </row>
    <row r="23" spans="1:9" x14ac:dyDescent="0.25">
      <c r="A23" s="1"/>
      <c r="B23" s="93" t="s">
        <v>89</v>
      </c>
      <c r="C23" s="94"/>
      <c r="D23" s="94"/>
      <c r="E23" s="94"/>
      <c r="F23" s="95"/>
      <c r="G23" s="18">
        <f>G21-G22</f>
        <v>537355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10" t="s">
        <v>81</v>
      </c>
      <c r="C26" s="111"/>
      <c r="D26" s="111"/>
      <c r="E26" s="111"/>
      <c r="F26" s="111"/>
      <c r="G26" s="111"/>
      <c r="H26" s="112"/>
      <c r="I26" s="1"/>
    </row>
    <row r="27" spans="1:9" x14ac:dyDescent="0.25">
      <c r="A27" s="1"/>
      <c r="B27" s="96" t="s">
        <v>82</v>
      </c>
      <c r="C27" s="97"/>
      <c r="D27" s="97"/>
      <c r="E27" s="97"/>
      <c r="F27" s="98"/>
      <c r="G27" s="46">
        <v>373667</v>
      </c>
      <c r="H27" s="3" t="s">
        <v>4</v>
      </c>
      <c r="I27" s="1"/>
    </row>
    <row r="28" spans="1:9" x14ac:dyDescent="0.25">
      <c r="A28" s="1"/>
      <c r="B28" s="96" t="s">
        <v>83</v>
      </c>
      <c r="C28" s="97"/>
      <c r="D28" s="97"/>
      <c r="E28" s="97"/>
      <c r="F28" s="98"/>
      <c r="G28" s="46">
        <v>305171</v>
      </c>
      <c r="H28" s="3" t="s">
        <v>4</v>
      </c>
      <c r="I28" s="1"/>
    </row>
    <row r="29" spans="1:9" x14ac:dyDescent="0.25">
      <c r="A29" s="1"/>
      <c r="B29" s="96" t="s">
        <v>84</v>
      </c>
      <c r="C29" s="97"/>
      <c r="D29" s="97"/>
      <c r="E29" s="97"/>
      <c r="F29" s="98"/>
      <c r="G29" s="10">
        <f>'Fane 7. Gen. inv. i 2015'!F72</f>
        <v>526643.04579999996</v>
      </c>
      <c r="H29" s="3" t="s">
        <v>4</v>
      </c>
      <c r="I29" s="1"/>
    </row>
    <row r="30" spans="1:9" x14ac:dyDescent="0.25">
      <c r="A30" s="1"/>
      <c r="B30" s="93" t="s">
        <v>81</v>
      </c>
      <c r="C30" s="94"/>
      <c r="D30" s="94"/>
      <c r="E30" s="94"/>
      <c r="F30" s="95"/>
      <c r="G30" s="18">
        <f>G29-G27+G29-G28</f>
        <v>374448.09159999993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09" t="s">
        <v>6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39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41</v>
      </c>
      <c r="C9" s="100"/>
      <c r="D9" s="100"/>
      <c r="E9" s="100"/>
      <c r="F9" s="101"/>
      <c r="G9" s="45">
        <v>44014106</v>
      </c>
      <c r="H9" s="6" t="s">
        <v>4</v>
      </c>
      <c r="I9" s="1"/>
    </row>
    <row r="10" spans="1:9" x14ac:dyDescent="0.25">
      <c r="A10" s="1"/>
      <c r="B10" s="93" t="s">
        <v>42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43</v>
      </c>
      <c r="C11" s="97"/>
      <c r="D11" s="98"/>
      <c r="E11" s="46">
        <v>15933414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44</v>
      </c>
      <c r="C12" s="97"/>
      <c r="D12" s="98"/>
      <c r="E12" s="46">
        <v>5821481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45</v>
      </c>
      <c r="C13" s="97"/>
      <c r="D13" s="98"/>
      <c r="E13" s="46">
        <v>637663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46</v>
      </c>
      <c r="C14" s="97"/>
      <c r="D14" s="98"/>
      <c r="E14" s="46">
        <v>1328917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47</v>
      </c>
      <c r="C15" s="100"/>
      <c r="D15" s="101"/>
      <c r="E15" s="17">
        <f>SUM(E11:E14)</f>
        <v>23721475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48</v>
      </c>
      <c r="C16" s="97"/>
      <c r="D16" s="98"/>
      <c r="E16" s="46">
        <v>0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49</v>
      </c>
      <c r="C17" s="97"/>
      <c r="D17" s="98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50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51</v>
      </c>
      <c r="C19" s="100"/>
      <c r="D19" s="101"/>
      <c r="E19" s="17">
        <f>SUM(E16:E18)</f>
        <v>0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52</v>
      </c>
      <c r="C20" s="114"/>
      <c r="D20" s="115"/>
      <c r="E20" s="46">
        <v>-1000678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53</v>
      </c>
      <c r="C21" s="114"/>
      <c r="D21" s="115"/>
      <c r="E21" s="46">
        <v>-15905038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54</v>
      </c>
      <c r="C22" s="97"/>
      <c r="D22" s="98"/>
      <c r="E22" s="46">
        <v>-7616553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55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56</v>
      </c>
      <c r="C24" s="114"/>
      <c r="D24" s="115"/>
      <c r="E24" s="46">
        <v>-39241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57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58</v>
      </c>
      <c r="C26" s="114"/>
      <c r="D26" s="11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59</v>
      </c>
      <c r="C27" s="100"/>
      <c r="D27" s="101"/>
      <c r="E27" s="17">
        <f>SUM(E20:E26)</f>
        <v>-24561510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60</v>
      </c>
      <c r="C28" s="100"/>
      <c r="D28" s="101"/>
      <c r="E28" s="17">
        <f>E15+E19+E27</f>
        <v>-840035</v>
      </c>
      <c r="F28" s="6" t="s">
        <v>4</v>
      </c>
      <c r="G28" s="16">
        <f>IF(E28&lt;0,0,-E28)</f>
        <v>0</v>
      </c>
      <c r="H28" s="6" t="s">
        <v>4</v>
      </c>
      <c r="I28" s="1"/>
    </row>
    <row r="29" spans="1:9" x14ac:dyDescent="0.25">
      <c r="A29" s="1"/>
      <c r="B29" s="93" t="s">
        <v>61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61</v>
      </c>
      <c r="C30" s="100"/>
      <c r="D30" s="101"/>
      <c r="E30" s="45">
        <v>0</v>
      </c>
      <c r="F30" s="6" t="s">
        <v>4</v>
      </c>
      <c r="G30" s="17">
        <f>-$E$30</f>
        <v>0</v>
      </c>
      <c r="H30" s="6" t="s">
        <v>4</v>
      </c>
      <c r="I30" s="1"/>
    </row>
    <row r="31" spans="1:9" x14ac:dyDescent="0.25">
      <c r="A31" s="1"/>
      <c r="B31" s="116" t="s">
        <v>132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133</v>
      </c>
      <c r="C32" s="114"/>
      <c r="D32" s="115"/>
      <c r="E32" s="46">
        <v>43713310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62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63</v>
      </c>
      <c r="C34" s="114"/>
      <c r="D34" s="115"/>
      <c r="E34" s="46">
        <v>1222780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64</v>
      </c>
      <c r="C35" s="100"/>
      <c r="D35" s="101"/>
      <c r="E35" s="17">
        <f>SUM(E32:E34)</f>
        <v>44936090</v>
      </c>
      <c r="F35" s="6" t="s">
        <v>4</v>
      </c>
      <c r="G35" s="17">
        <f>-E35</f>
        <v>-44936090</v>
      </c>
      <c r="H35" s="6" t="s">
        <v>4</v>
      </c>
      <c r="I35" s="1"/>
    </row>
    <row r="36" spans="1:9" x14ac:dyDescent="0.25">
      <c r="A36" s="1"/>
      <c r="B36" s="93" t="s">
        <v>40</v>
      </c>
      <c r="C36" s="94"/>
      <c r="D36" s="94"/>
      <c r="E36" s="94"/>
      <c r="F36" s="95"/>
      <c r="G36" s="18">
        <f>$G$9+$G$28+$G$30+$G$35</f>
        <v>-921984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2016-08-09T09:55:13Z</cp:lastPrinted>
  <dcterms:created xsi:type="dcterms:W3CDTF">2016-06-02T08:51:18Z</dcterms:created>
  <dcterms:modified xsi:type="dcterms:W3CDTF">2016-12-13T11:16:30Z</dcterms:modified>
</cp:coreProperties>
</file>