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<sst xmlns="http://schemas.openxmlformats.org/spreadsheetml/2006/main" count="108" uniqueCount="74">
  <si>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</si>
  <si>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</si>
  <si>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</si>
  <si>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</si>
  <si>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</si>
  <si>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</si>
  <si>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</si>
  <si>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</si>
  <si>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</si>
  <si>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</si>
  <si>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</si>
  <si>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</si>
  <si>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</si>
  <si>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</si>
  <si>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</si>
  <si>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</si>
  <si>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</si>
  <si>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</si>
  <si>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</si>
  <si>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</si>
  <si>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</si>
  <si>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</si>
  <si>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Membrananlæg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</si>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</sst>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23176753.708770663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5152014.1615813328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106136.38386666666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28434904.254218664</v>
      </c>
      <c r="C5" s="62" t="s">
        <v>11</v>
      </c>
    </row>
    <row r="6" spans="1:3" x14ac:dyDescent="0.25">
      <c r="A6" s="47" t="s">
        <v>0</v>
      </c>
      <c r="B6" s="38">
        <f>Investeringer!E3</f>
        <v>17268712.515552782</v>
      </c>
      <c r="C6" s="23" t="s">
        <v>11</v>
      </c>
    </row>
    <row r="7" spans="1:3" x14ac:dyDescent="0.25">
      <c r="A7" s="4" t="s">
        <v>1</v>
      </c>
      <c r="B7" s="35">
        <f>Investeringer!F3</f>
        <v>7157150.9216311835</v>
      </c>
      <c r="C7" t="s">
        <v>11</v>
      </c>
    </row>
    <row r="8" spans="1:3" x14ac:dyDescent="0.25">
      <c r="A8" s="4" t="s">
        <v>2</v>
      </c>
      <c r="B8" s="35">
        <f>Investeringer!G3</f>
        <v>831666.66666666674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1108975.9723</v>
      </c>
      <c r="C9" t="s">
        <v>11</v>
      </c>
    </row>
    <row r="10" spans="1:3" s="22" customFormat="1" x14ac:dyDescent="0.25">
      <c r="A10" s="3" t="s">
        <v>47</v>
      </c>
      <c r="B10" s="48">
        <f>SUM(B6:B9)</f>
        <v>26366506.076150633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5880385</v>
      </c>
      <c r="C11" t="s">
        <v>11</v>
      </c>
    </row>
    <row r="12" spans="1:3" s="22" customFormat="1" x14ac:dyDescent="0.25">
      <c r="A12" s="3" t="s">
        <v>68</v>
      </c>
      <c r="B12" s="48">
        <f>SUM(B11:B11)</f>
        <v>5880385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60681795.330369294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61218934.805366933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25471471.879999999</v>
      </c>
      <c r="C2" s="49">
        <v>0</v>
      </c>
      <c r="D2" s="49">
        <f>B2+C2</f>
        <v>25471471.879999999</v>
      </c>
      <c r="E2" s="50">
        <f>D2</f>
        <v>25471471.879999999</v>
      </c>
      <c r="F2" s="49">
        <v>26706542.543858703</v>
      </c>
      <c r="G2" s="49">
        <v>0</v>
      </c>
      <c r="H2" s="49">
        <f>F2-G2</f>
        <v>26706542.543858703</v>
      </c>
      <c r="I2" s="49">
        <f>AVERAGEIF(E2:E4,"&lt;&gt;0")</f>
        <v>23176753.708770663</v>
      </c>
      <c r="J2" s="49">
        <v>18318057.928091045</v>
      </c>
      <c r="K2" s="39">
        <f>IF(H2&gt;I2,IF(I2&gt;J2,I2,J2),H2)</f>
        <v>23176753.708770663</v>
      </c>
    </row>
    <row r="3" spans="1:11" s="23" customFormat="1" x14ac:dyDescent="0.25">
      <c r="A3" s="28">
        <v>2014</v>
      </c>
      <c r="B3" s="49">
        <v>21457455</v>
      </c>
      <c r="C3" s="49"/>
      <c r="D3" s="49">
        <f t="shared" ref="D3:D4" si="0">B3+C3</f>
        <v>21457455</v>
      </c>
      <c r="E3" s="50">
        <f>D3*Pristalsregulering!C7</f>
        <v>21474620.963999998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22232626</v>
      </c>
      <c r="C4" s="49"/>
      <c r="D4" s="49">
        <f t="shared" si="0"/>
        <v>22232626</v>
      </c>
      <c r="E4" s="50">
        <f>D4*Pristalsregulering!$C$6*Pristalsregulering!$C$7</f>
        <v>22584168.282311995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60" max="60" width="9.140625" hidden="1"/>
    <col min="118" max="118" width="9.140625" hidden="1"/>
    <col min="172" max="172" width="9.140625" hidden="1"/>
    <col min="230" max="230" width="9.140625" hidden="1"/>
    <col min="284" max="284" width="9.140625" hidden="1"/>
    <col min="288" max="288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>
        <v>400000</v>
      </c>
      <c r="C3" s="45">
        <f>B3</f>
        <v>400000</v>
      </c>
      <c r="D3" s="83">
        <f>IF(C4=0,0,AVERAGEIF(C4:C6,"&lt;&gt;0"))+C3</f>
        <v>5152014.1615813328</v>
      </c>
      <c r="E3" s="57">
        <f>SUM(D3:D3)</f>
        <v>5152014.1615813328</v>
      </c>
    </row>
    <row r="4" spans="1:5" x14ac:dyDescent="0.25">
      <c r="A4" s="28">
        <v>2015</v>
      </c>
      <c r="B4" s="35">
        <v>5037355</v>
      </c>
      <c r="C4" s="45">
        <f>B4</f>
        <v>5037355</v>
      </c>
      <c r="D4" s="83"/>
      <c r="E4" s="54"/>
    </row>
    <row r="5" spans="1:5" x14ac:dyDescent="0.25">
      <c r="A5" s="28">
        <v>2014</v>
      </c>
      <c r="B5" s="35">
        <v>4808693</v>
      </c>
      <c r="C5" s="45">
        <f>B5*Pristalsregulering!$C$7</f>
        <v>4812539.9543999992</v>
      </c>
      <c r="D5" s="83"/>
      <c r="E5" s="45"/>
    </row>
    <row r="6" spans="1:5" x14ac:dyDescent="0.25">
      <c r="A6" s="28">
        <v>2013</v>
      </c>
      <c r="B6" s="35">
        <v>4337562</v>
      </c>
      <c r="C6" s="45">
        <f>B6*Pristalsregulering!$C$7*Pristalsregulering!$C$6</f>
        <v>4406147.5303439992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16416</v>
      </c>
      <c r="C3" s="42">
        <v>103520</v>
      </c>
      <c r="D3" s="42">
        <v>0</v>
      </c>
      <c r="E3" s="41">
        <f>B3</f>
        <v>16416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106136.38386666666</v>
      </c>
    </row>
    <row r="4" spans="1:8" x14ac:dyDescent="0.25">
      <c r="A4" s="31">
        <v>2014</v>
      </c>
      <c r="B4" s="41">
        <v>21764</v>
      </c>
      <c r="C4" s="42">
        <v>78400</v>
      </c>
      <c r="D4" s="42">
        <v>0</v>
      </c>
      <c r="E4" s="41">
        <f>B4*Pristalsregulering!$C$7</f>
        <v>21781.411199999999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21500</v>
      </c>
      <c r="C5" s="42">
        <v>75200</v>
      </c>
      <c r="D5" s="42">
        <v>0</v>
      </c>
      <c r="E5" s="41">
        <f>B5*Pristalsregulering!$C$7*Pristalsregulering!$C$6</f>
        <v>21839.957999999995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15861788.308416806</v>
      </c>
      <c r="C3" s="38">
        <v>6911053.5657999991</v>
      </c>
      <c r="D3" s="40">
        <v>831666.66666666674</v>
      </c>
      <c r="E3" s="35">
        <f>B3*Pristalsregulering!C2*Pristalsregulering!C3*Pristalsregulering!C4*Pristalsregulering!C5*Pristalsregulering!C6*Pristalsregulering!C7</f>
        <v>17268712.515552782</v>
      </c>
      <c r="F3" s="35">
        <v>7157150.9216311835</v>
      </c>
      <c r="G3" s="35">
        <f>D3</f>
        <v>831666.66666666674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1047451</v>
      </c>
      <c r="D3" s="38">
        <v>0</v>
      </c>
      <c r="E3" s="40">
        <v>0</v>
      </c>
      <c r="F3" s="38">
        <f>B3</f>
        <v>0</v>
      </c>
      <c r="G3" s="38">
        <f>C3</f>
        <v>1047451</v>
      </c>
      <c r="H3" s="38">
        <f>D3</f>
        <v>0</v>
      </c>
      <c r="I3" s="40">
        <f>E3</f>
        <v>0</v>
      </c>
      <c r="J3" s="42">
        <f>AVERAGE(F3:F5)</f>
        <v>8.4650999999999978</v>
      </c>
      <c r="K3" s="42">
        <f>G3</f>
        <v>1047451</v>
      </c>
      <c r="L3" s="43">
        <f>AVERAGE(H3:H5)+AVERAGE(I3:I5)</f>
        <v>61516.507199999993</v>
      </c>
      <c r="M3" s="44">
        <f>SUM(J3:L3)</f>
        <v>1108975.9723</v>
      </c>
      <c r="N3" s="23"/>
    </row>
    <row r="4" spans="1:14" x14ac:dyDescent="0.25">
      <c r="A4" s="28">
        <v>2014</v>
      </c>
      <c r="B4" s="45">
        <v>0</v>
      </c>
      <c r="C4" s="38">
        <v>1077535</v>
      </c>
      <c r="D4" s="38">
        <v>184402</v>
      </c>
      <c r="E4" s="40">
        <v>0</v>
      </c>
      <c r="F4" s="38">
        <f>IF(B4="","",B4*Pristalsregulering!$C$7)</f>
        <v>0</v>
      </c>
      <c r="G4" s="38">
        <f>IF(C4="","",C4*Pristalsregulering!$C$7)</f>
        <v>1078397.0279999999</v>
      </c>
      <c r="H4" s="38">
        <f>IF(D4="","",D4*Pristalsregulering!$C$7)</f>
        <v>184549.52159999998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25</v>
      </c>
      <c r="C5" s="38">
        <v>1252319</v>
      </c>
      <c r="D5" s="38">
        <v>0</v>
      </c>
      <c r="E5" s="40">
        <v>0</v>
      </c>
      <c r="F5" s="38">
        <f>IF(B5="","",B5*Pristalsregulering!$C$7*Pristalsregulering!$C$6)</f>
        <v>25.395299999999992</v>
      </c>
      <c r="G5" s="38">
        <f>IF(C5="","",C5*Pristalsregulering!$C$7*Pristalsregulering!$C$6)</f>
        <v>1272120.6680279998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40128</v>
      </c>
      <c r="D2" s="42">
        <v>921518</v>
      </c>
      <c r="E2" s="42">
        <v>0</v>
      </c>
      <c r="F2" s="42">
        <v>0</v>
      </c>
      <c r="G2" s="42">
        <v>0</v>
      </c>
      <c r="H2" s="42">
        <v>4886216</v>
      </c>
      <c r="I2" s="42">
        <v>0</v>
      </c>
      <c r="J2" s="42"/>
      <c r="K2" s="42"/>
      <c r="L2" s="43">
        <v>0</v>
      </c>
      <c r="M2" s="44">
        <f>SUM(B2:L2)</f>
        <v>5880385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2016-11-11T16:25:38Z</dcterms:modified>
</cp:coreProperties>
</file>