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0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  <sheet name="Ark1" sheetId="20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E31" i="19" l="1"/>
  <c r="C36" i="19" l="1"/>
  <c r="E36" i="19" s="1"/>
  <c r="F40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3" i="15"/>
  <c r="C15" i="15" s="1"/>
  <c r="C11" i="8" s="1"/>
  <c r="C14" i="16"/>
  <c r="C8" i="8" s="1"/>
  <c r="C12" i="8"/>
  <c r="E29" i="19"/>
  <c r="C16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9" i="2" l="1"/>
  <c r="C9" i="12" l="1"/>
  <c r="C31" i="8" s="1"/>
  <c r="E31" i="8" s="1"/>
  <c r="F8" i="2" l="1"/>
  <c r="F8" i="7"/>
  <c r="F39" i="7" s="1"/>
  <c r="F30" i="2" l="1"/>
  <c r="C9" i="10" s="1"/>
  <c r="C15" i="11" l="1"/>
  <c r="C28" i="8" s="1"/>
  <c r="C14" i="4"/>
  <c r="C26" i="8" s="1"/>
  <c r="C28" i="3"/>
  <c r="C24" i="8" s="1"/>
  <c r="F41" i="7"/>
  <c r="C18" i="8" s="1"/>
  <c r="C22" i="3"/>
  <c r="C23" i="8" s="1"/>
  <c r="C11" i="3"/>
  <c r="C21" i="8" s="1"/>
  <c r="C8" i="4"/>
  <c r="C25" i="8" s="1"/>
  <c r="C10" i="10"/>
  <c r="C17" i="8" s="1"/>
  <c r="F3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<sst xmlns="http://schemas.openxmlformats.org/spreadsheetml/2006/main" count="497" uniqueCount="226">
  <si>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</si>
  <si>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</si>
  <si>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</si>
  <si>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</si>
  <si>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</si>
  <si>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</si>
  <si>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</si>
  <si>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</si>
  <si>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</si>
  <si>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</si>
  <si>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</si>
  <si>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</si>
  <si>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</si>
  <si>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</si>
  <si>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</si>
  <si>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</si>
  <si>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</si>
  <si>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</si>
  <si>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</si>
  <si>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</si>
  <si>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</si>
  <si>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</si>
  <si>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</si>
  <si>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</si>
  <si>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</si>
  <si>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</si>
  <si>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</si>
  <si>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</si>
  <si>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</si>
  <si>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</si>
  <si>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</si>
  <si>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</si>
  <si>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</si>
  <si>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</si>
  <si>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</si>
  <si>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</si>
  <si>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</si>
  <si>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</si>
  <si>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</si>
  <si>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</si>
  <si>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</si>
  <si>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</si>
  <si>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</si>
  <si>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</si>
  <si>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</si>
  <si>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</si>
  <si>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</si>
  <si>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</si>
  <si>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</si>
  <si>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</si>
  <si>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</si>
  <si>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</si>
  <si>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</si>
  <si>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</si>
  <si>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</si>
  <si>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</si>
  <si>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</si>
  <si>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</si>
  <si>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</si>
  <si>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</si>
  <si>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</si>
  <si>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</si>
  <si>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</si>
  <si>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</si>
  <si>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</si>
  <si>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</si>
  <si>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</si>
  <si>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</si>
  <si>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</si>
  <si>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</si>
  <si>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</si>
  <si>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</si>
  <si>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</si>
  <si>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</si>
  <si>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</si>
  <si>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</si>
  <si>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</si>
  <si>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</si>
  <si>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</si>
  <si>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</si>
  <si>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</si>
  <si>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</si>
  <si>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</si>
  <si>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</si>
  <si>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</si>
  <si>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</si>
  <si>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</si>
  <si>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</si>
  <si>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</si>
  <si>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</si>
  <si>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</si>
  <si>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</si>
  <si>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</si>
  <si>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</si>
  <si>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</si>
  <si>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</si>
  <si>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</si>
  <si>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</si>
  <si>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</si>
  <si>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</si>
  <si>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</si>
  <si>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</si>
  <si>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</si>
  <si>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</si>
  <si>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</si>
  <si>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</si>
  <si>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</si>
  <si>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</si>
  <si>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</si>
  <si>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</si>
  <si>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</si>
  <si>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</si>
  <si>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</si>
  <si>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</si>
  <si>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</si>
  <si>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</si>
  <si>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</si>
  <si>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</si>
  <si>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</si>
  <si>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</si>
  <si>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</si>
  <si>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</si>
  <si>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</si>
  <si>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</si>
  <si>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</si>
  <si>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</si>
  <si>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</si>
  <si>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</si>
  <si>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</si>
  <si>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</si>
  <si>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</si>
  <si>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</si>
  <si>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</si>
  <si>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</si>
  <si>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</si>
  <si>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</si>
  <si>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</si>
  <si>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</si>
  <si>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</si>
  <si>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</si>
  <si>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</si>
  <si>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</si>
  <si>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</si>
  <si>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</si>
  <si>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</si>
  <si>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</si>
  <si>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</si>
  <si>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</si>
  <si>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</si>
  <si>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</si>
  <si>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</si>
  <si>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</si>
  <si>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</si>
  <si>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</si>
  <si>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</si>
  <si>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</si>
  <si>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</si>
  <si>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</si>
  <si>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</si>
  <si>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</si>
  <si>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</si>
  <si>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</si>
  <si>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</si>
  <si>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</si>
  <si>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</si>
  <si>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</si>
  <si>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</si>
  <si>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</si>
  <si>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</si>
  <si>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</si>
  <si>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</si>
  <si>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</si>
  <si>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</si>
  <si>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</si>
  <si>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</si>
  <si>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</si>
  <si>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</si>
  <si>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</si>
  <si>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</si>
  <si>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</si>
  <si>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</si>
  <si>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2014</t>
  </si>
  <si>
    <t>30</t>
  </si>
  <si>
    <t>Beluftningsanlæg, rislebakke, Kontruktioner</t>
  </si>
  <si>
    <t>50</t>
  </si>
  <si>
    <t>Beluftningsanlæg, iltningstrappe, Mek./EL</t>
  </si>
  <si>
    <t>25</t>
  </si>
  <si>
    <t>Udpumpningsanlæg, rentvandspumper på vandværk</t>
  </si>
  <si>
    <t>SRO-anlæg, vandværk</t>
  </si>
  <si>
    <t>10</t>
  </si>
  <si>
    <t>Sikring (terror, hærværk), Mek./EL</t>
  </si>
  <si>
    <t>Ledningsnet ≤ Ø50 mm</t>
  </si>
  <si>
    <t>75</t>
  </si>
  <si>
    <t>Ø 50mm &lt; Ledningsnet ≤ Ø110 mm</t>
  </si>
  <si>
    <t>Ø110 mm &lt; Ledningsnet ≤ Ø 250 mm</t>
  </si>
  <si>
    <t>Ø 250 mm &lt; Ledningsnet ≤ Ø 500mm</t>
  </si>
  <si>
    <t>Stik på ledningsnet, Konstruktioner</t>
  </si>
  <si>
    <t>Ventiler på ledningsnet ≤ Ø50 mm</t>
  </si>
  <si>
    <t>Afregningsmålere, elektroniske ≤ Ø 110mm (Qn 10)</t>
  </si>
  <si>
    <t xml:space="preserve">Afregningsmålere, mekaniske </t>
  </si>
  <si>
    <t>8</t>
  </si>
  <si>
    <t>Råvandsstation komplet montering og boringshus/tørbrønd</t>
  </si>
  <si>
    <t>Instrumenter (flowmåler+tryk transducer+alarmer)</t>
  </si>
  <si>
    <t>Pumpe inkl. stigrør og forerørsforsejlinger mv.</t>
  </si>
  <si>
    <t>15</t>
  </si>
  <si>
    <t>Elanlæg</t>
  </si>
  <si>
    <t>20</t>
  </si>
  <si>
    <t>SRO anlæg</t>
  </si>
  <si>
    <t>Værksted</t>
  </si>
  <si>
    <t>Laboratorium (bygning, inkl. inventar+udstyr), Mek./EL</t>
  </si>
  <si>
    <t>Ejendomsskatter</t>
  </si>
  <si>
    <t>Selskabsskatter</t>
  </si>
  <si>
    <t>Køb af ydelser og produkter, der er omfattet af prisloftreguleringen, hos et andet selskab</t>
  </si>
  <si>
    <t>Ventiler på Ø 50mm &lt; Ledningsnet ≤ Ø110 mm</t>
  </si>
  <si>
    <t>Pumpestation (inkl. evt. hydrofor)/trykforøger, Konstruktioner</t>
  </si>
  <si>
    <t>Pumpestation (inkl. evt. hydrofor)/trykforøger, Mek./EL</t>
  </si>
  <si>
    <t>SRO-brønd/kvarterbrønd/sektionsbrønd, Konstruktioner</t>
  </si>
  <si>
    <t>SRO-brønd/kvarterbrønd/sektionsbrønd, Mek./EL</t>
  </si>
  <si>
    <t>SRO-brønd/kvarterbrønd/sektionsbrønd, SRO</t>
  </si>
  <si>
    <t>Beholderanlæg - højdebeholder</t>
  </si>
  <si>
    <t>Fjernaflæsning af målere</t>
  </si>
  <si>
    <t>Tillæg for afgift for ledningsført vand i 2016</t>
  </si>
  <si>
    <t>Afgift for ledningsført vand</t>
  </si>
  <si>
    <t>Frederikshavn Vand AS</t>
  </si>
  <si>
    <t>V057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</si>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</sst>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223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224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Frederikshavn Vand AS</v>
      </c>
      <c r="B1" s="56"/>
      <c r="C1" s="56"/>
      <c r="D1" s="56"/>
      <c r="E1" s="56"/>
    </row>
    <row r="2" spans="1:5" x14ac:dyDescent="0.25">
      <c r="A2" s="220" t="str">
        <f>'1. Forside'!A2</f>
        <v>V057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220</v>
      </c>
      <c r="C7" s="51">
        <v>650000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650000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70970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500000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-429030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Frederikshavn Vand AS</v>
      </c>
      <c r="B1" s="26"/>
      <c r="C1" s="26"/>
      <c r="D1" s="26"/>
      <c r="E1" s="26"/>
    </row>
    <row r="2" spans="1:5" x14ac:dyDescent="0.25">
      <c r="A2" s="221" t="str">
        <f>'1. Forside'!A2</f>
        <v>V057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3700000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83000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3617000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2896351.58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2524000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372351.58000000007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Frederikshavn Vand AS</v>
      </c>
      <c r="B1" s="26"/>
      <c r="C1" s="26"/>
      <c r="D1" s="26"/>
      <c r="E1" s="26"/>
    </row>
    <row r="2" spans="1:5" x14ac:dyDescent="0.25">
      <c r="A2" s="221" t="str">
        <f>'1. Forside'!A2</f>
        <v>V057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3875248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3875248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Frederikshavn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96158564.502272159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22575987.746325836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2749931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-1398595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3804155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27731478.746325836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620000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620000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-3369118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-6667202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-15151460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-25187780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3163698.7463258356</v>
      </c>
      <c r="D27" s="79" t="s">
        <v>0</v>
      </c>
      <c r="E27" s="10">
        <f>IF(C27&lt;0,0,-C27)</f>
        <v>-3163698.7463258356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83597541.450000003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83597541.450000003</v>
      </c>
      <c r="D36" s="79" t="s">
        <v>0</v>
      </c>
      <c r="E36" s="10">
        <f>-C36</f>
        <v>-83597541.450000003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9397324.3059463203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Frederikshavn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V057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6649317</v>
      </c>
      <c r="D7" s="222" t="s">
        <v>0</v>
      </c>
      <c r="E7" s="223">
        <v>5264050</v>
      </c>
      <c r="F7" s="222" t="s">
        <v>0</v>
      </c>
      <c r="G7" s="223">
        <v>4578975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4237820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-2411497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6649317</v>
      </c>
      <c r="D11" s="226" t="s">
        <v>0</v>
      </c>
      <c r="E11" s="55">
        <f>C11+E7-E8-E9</f>
        <v>7675547</v>
      </c>
      <c r="F11" s="226" t="s">
        <v>0</v>
      </c>
      <c r="G11" s="55">
        <f>E11+G7-G8-G9</f>
        <v>12254522</v>
      </c>
      <c r="H11" s="226" t="s">
        <v>0</v>
      </c>
      <c r="I11" s="55">
        <f>G11+I7-I8-I9</f>
        <v>12254522</v>
      </c>
      <c r="J11" s="226" t="s">
        <v>0</v>
      </c>
      <c r="K11" s="55">
        <f>K7-K8-K9+K10+I11</f>
        <v>9843025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password="C6E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Frederikshavn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26856330.421624925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-102054.05560217472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-1342817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25411459.366022751</v>
      </c>
      <c r="D13" s="79" t="s">
        <v>0</v>
      </c>
      <c r="E13" s="6">
        <f>C13</f>
        <v>25411459.366022751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21705232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225</v>
      </c>
      <c r="C16" s="14">
        <f>'6. Gennemførte investeringer'!F32</f>
        <v>5779736.3839500006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-241365.38543333299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investeringer'!F41</f>
        <v>4914303.3066666666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32157906.305183336</v>
      </c>
      <c r="D19" s="79" t="s">
        <v>0</v>
      </c>
      <c r="E19" s="8">
        <f>C19</f>
        <v>32157906.305183336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4435400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28732000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176000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1296412.6999999993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650000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-429030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3617000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372351.58000000007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38850134.280000001</v>
      </c>
      <c r="D29" s="79" t="s">
        <v>0</v>
      </c>
      <c r="E29" s="6">
        <f>C29</f>
        <v>38850134.280000001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9397324.3059463203</v>
      </c>
      <c r="D33" s="79" t="s">
        <v>0</v>
      </c>
      <c r="E33" s="12">
        <f>C33</f>
        <v>9397324.3059463203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105816824.25715241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4373374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24.195695190292987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17.625939207840997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Frederikshavn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V057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26856330.421624925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26856330.421624925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26856330.421624925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-102054.05560217472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Frederikshavn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16591840.934479879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26754276.366022751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26856330.421624925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6147414.0335099455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1342817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Frederikshavn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943760519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21705232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21705232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Frederikshavn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2965732.26</v>
      </c>
      <c r="F8" s="34">
        <f t="shared" ref="F8:F29" si="0">E8/D8</f>
        <v>98857.741999999998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1622966.54</v>
      </c>
      <c r="F9" s="34">
        <f t="shared" ref="F9:F28" si="1">E9/D9</f>
        <v>32459.3308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3687542.26</v>
      </c>
      <c r="F10" s="34">
        <f t="shared" si="1"/>
        <v>147501.69039999999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186</v>
      </c>
      <c r="E11" s="32">
        <v>229632.24</v>
      </c>
      <c r="F11" s="34">
        <f t="shared" si="1"/>
        <v>9185.2896000000001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181</v>
      </c>
      <c r="D12" s="31" t="s">
        <v>189</v>
      </c>
      <c r="E12" s="32">
        <v>138867.66</v>
      </c>
      <c r="F12" s="34">
        <f t="shared" si="1"/>
        <v>13886.766</v>
      </c>
      <c r="G12" s="35" t="s">
        <v>0</v>
      </c>
      <c r="H12" s="26"/>
    </row>
    <row r="13" spans="1:8" s="148" customFormat="1" x14ac:dyDescent="0.25">
      <c r="A13" s="26"/>
      <c r="B13" s="29" t="s">
        <v>190</v>
      </c>
      <c r="C13" s="30" t="s">
        <v>181</v>
      </c>
      <c r="D13" s="31" t="s">
        <v>186</v>
      </c>
      <c r="E13" s="32">
        <v>110824.35</v>
      </c>
      <c r="F13" s="34">
        <f t="shared" si="1"/>
        <v>4432.9740000000002</v>
      </c>
      <c r="G13" s="35" t="s">
        <v>0</v>
      </c>
      <c r="H13" s="26"/>
    </row>
    <row r="14" spans="1:8" s="148" customFormat="1" x14ac:dyDescent="0.25">
      <c r="A14" s="26"/>
      <c r="B14" s="29" t="s">
        <v>191</v>
      </c>
      <c r="C14" s="30" t="s">
        <v>181</v>
      </c>
      <c r="D14" s="31" t="s">
        <v>192</v>
      </c>
      <c r="E14" s="32">
        <v>496383.64</v>
      </c>
      <c r="F14" s="34">
        <f t="shared" si="1"/>
        <v>6618.4485333333332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 t="s">
        <v>181</v>
      </c>
      <c r="D15" s="31" t="s">
        <v>192</v>
      </c>
      <c r="E15" s="32">
        <v>4728611.75</v>
      </c>
      <c r="F15" s="34">
        <f t="shared" si="1"/>
        <v>63048.156666666669</v>
      </c>
      <c r="G15" s="35" t="s">
        <v>0</v>
      </c>
      <c r="H15" s="26"/>
    </row>
    <row r="16" spans="1:8" s="148" customFormat="1" x14ac:dyDescent="0.25">
      <c r="A16" s="26"/>
      <c r="B16" s="29" t="s">
        <v>194</v>
      </c>
      <c r="C16" s="30" t="s">
        <v>181</v>
      </c>
      <c r="D16" s="31" t="s">
        <v>192</v>
      </c>
      <c r="E16" s="32">
        <v>624229.59</v>
      </c>
      <c r="F16" s="34">
        <f t="shared" si="1"/>
        <v>8323.0612000000001</v>
      </c>
      <c r="G16" s="35" t="s">
        <v>0</v>
      </c>
      <c r="H16" s="26"/>
    </row>
    <row r="17" spans="1:8" s="148" customFormat="1" x14ac:dyDescent="0.25">
      <c r="A17" s="26"/>
      <c r="B17" s="29" t="s">
        <v>195</v>
      </c>
      <c r="C17" s="30" t="s">
        <v>181</v>
      </c>
      <c r="D17" s="31" t="s">
        <v>192</v>
      </c>
      <c r="E17" s="32">
        <v>61897513.899999999</v>
      </c>
      <c r="F17" s="34">
        <f t="shared" si="1"/>
        <v>825300.18533333333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 t="s">
        <v>181</v>
      </c>
      <c r="D18" s="31" t="s">
        <v>192</v>
      </c>
      <c r="E18" s="32">
        <v>842961.45</v>
      </c>
      <c r="F18" s="34">
        <f t="shared" si="1"/>
        <v>11239.485999999999</v>
      </c>
      <c r="G18" s="35" t="s">
        <v>0</v>
      </c>
      <c r="H18" s="26"/>
    </row>
    <row r="19" spans="1:8" s="148" customFormat="1" x14ac:dyDescent="0.25">
      <c r="A19" s="26"/>
      <c r="B19" s="29" t="s">
        <v>196</v>
      </c>
      <c r="C19" s="30" t="s">
        <v>181</v>
      </c>
      <c r="D19" s="31" t="s">
        <v>192</v>
      </c>
      <c r="E19" s="32">
        <v>462793.24</v>
      </c>
      <c r="F19" s="34">
        <f t="shared" si="1"/>
        <v>6170.5765333333329</v>
      </c>
      <c r="G19" s="35" t="s">
        <v>0</v>
      </c>
      <c r="H19" s="26"/>
    </row>
    <row r="20" spans="1:8" s="148" customFormat="1" x14ac:dyDescent="0.25">
      <c r="A20" s="26"/>
      <c r="B20" s="29" t="s">
        <v>197</v>
      </c>
      <c r="C20" s="30" t="s">
        <v>181</v>
      </c>
      <c r="D20" s="31" t="s">
        <v>192</v>
      </c>
      <c r="E20" s="32">
        <v>1181739.27</v>
      </c>
      <c r="F20" s="34">
        <f t="shared" si="1"/>
        <v>15756.5236</v>
      </c>
      <c r="G20" s="35" t="s">
        <v>0</v>
      </c>
      <c r="H20" s="26"/>
    </row>
    <row r="21" spans="1:8" s="148" customFormat="1" x14ac:dyDescent="0.25">
      <c r="A21" s="26"/>
      <c r="B21" s="29" t="s">
        <v>198</v>
      </c>
      <c r="C21" s="30" t="s">
        <v>181</v>
      </c>
      <c r="D21" s="31" t="s">
        <v>189</v>
      </c>
      <c r="E21" s="32">
        <v>1352462.68</v>
      </c>
      <c r="F21" s="34">
        <f t="shared" si="1"/>
        <v>135246.26799999998</v>
      </c>
      <c r="G21" s="35" t="s">
        <v>0</v>
      </c>
      <c r="H21" s="26"/>
    </row>
    <row r="22" spans="1:8" s="148" customFormat="1" x14ac:dyDescent="0.25">
      <c r="A22" s="26"/>
      <c r="B22" s="29" t="s">
        <v>199</v>
      </c>
      <c r="C22" s="30" t="s">
        <v>181</v>
      </c>
      <c r="D22" s="31" t="s">
        <v>200</v>
      </c>
      <c r="E22" s="32">
        <v>2568536.9700000002</v>
      </c>
      <c r="F22" s="34">
        <f t="shared" si="1"/>
        <v>321067.12125000003</v>
      </c>
      <c r="G22" s="35" t="s">
        <v>0</v>
      </c>
      <c r="H22" s="26"/>
    </row>
    <row r="23" spans="1:8" s="148" customFormat="1" x14ac:dyDescent="0.25">
      <c r="A23" s="26"/>
      <c r="B23" s="29" t="s">
        <v>201</v>
      </c>
      <c r="C23" s="30" t="s">
        <v>181</v>
      </c>
      <c r="D23" s="31" t="s">
        <v>182</v>
      </c>
      <c r="E23" s="32">
        <v>1320660.1000000001</v>
      </c>
      <c r="F23" s="34">
        <f t="shared" si="1"/>
        <v>44022.003333333334</v>
      </c>
      <c r="G23" s="35" t="s">
        <v>0</v>
      </c>
      <c r="H23" s="26"/>
    </row>
    <row r="24" spans="1:8" s="148" customFormat="1" x14ac:dyDescent="0.25">
      <c r="A24" s="26"/>
      <c r="B24" s="29" t="s">
        <v>202</v>
      </c>
      <c r="C24" s="30" t="s">
        <v>181</v>
      </c>
      <c r="D24" s="31" t="s">
        <v>189</v>
      </c>
      <c r="E24" s="32">
        <v>155270.35999999999</v>
      </c>
      <c r="F24" s="34">
        <f t="shared" si="1"/>
        <v>15527.035999999998</v>
      </c>
      <c r="G24" s="35" t="s">
        <v>0</v>
      </c>
      <c r="H24" s="26"/>
    </row>
    <row r="25" spans="1:8" s="148" customFormat="1" x14ac:dyDescent="0.25">
      <c r="A25" s="26"/>
      <c r="B25" s="29" t="s">
        <v>203</v>
      </c>
      <c r="C25" s="30" t="s">
        <v>181</v>
      </c>
      <c r="D25" s="31" t="s">
        <v>204</v>
      </c>
      <c r="E25" s="32">
        <v>702915.46</v>
      </c>
      <c r="F25" s="34">
        <f t="shared" si="1"/>
        <v>46861.030666666666</v>
      </c>
      <c r="G25" s="35" t="s">
        <v>0</v>
      </c>
      <c r="H25" s="26"/>
    </row>
    <row r="26" spans="1:8" s="148" customFormat="1" x14ac:dyDescent="0.25">
      <c r="A26" s="26"/>
      <c r="B26" s="29" t="s">
        <v>205</v>
      </c>
      <c r="C26" s="30" t="s">
        <v>181</v>
      </c>
      <c r="D26" s="31" t="s">
        <v>206</v>
      </c>
      <c r="E26" s="32">
        <v>899133.01</v>
      </c>
      <c r="F26" s="34">
        <f t="shared" si="1"/>
        <v>44956.650500000003</v>
      </c>
      <c r="G26" s="35" t="s">
        <v>0</v>
      </c>
      <c r="H26" s="26"/>
    </row>
    <row r="27" spans="1:8" s="148" customFormat="1" x14ac:dyDescent="0.25">
      <c r="A27" s="26"/>
      <c r="B27" s="29" t="s">
        <v>207</v>
      </c>
      <c r="C27" s="30" t="s">
        <v>181</v>
      </c>
      <c r="D27" s="31" t="s">
        <v>189</v>
      </c>
      <c r="E27" s="32">
        <v>119323.51</v>
      </c>
      <c r="F27" s="34">
        <f t="shared" si="1"/>
        <v>11932.350999999999</v>
      </c>
      <c r="G27" s="35" t="s">
        <v>0</v>
      </c>
      <c r="H27" s="26"/>
    </row>
    <row r="28" spans="1:8" s="148" customFormat="1" x14ac:dyDescent="0.25">
      <c r="A28" s="26"/>
      <c r="B28" s="29" t="s">
        <v>208</v>
      </c>
      <c r="C28" s="30" t="s">
        <v>181</v>
      </c>
      <c r="D28" s="31" t="s">
        <v>192</v>
      </c>
      <c r="E28" s="32">
        <v>121416.44</v>
      </c>
      <c r="F28" s="34">
        <f t="shared" si="1"/>
        <v>1618.8858666666667</v>
      </c>
      <c r="G28" s="35" t="s">
        <v>0</v>
      </c>
      <c r="H28" s="26"/>
    </row>
    <row r="29" spans="1:8" s="148" customFormat="1" x14ac:dyDescent="0.25">
      <c r="A29" s="26"/>
      <c r="B29" s="29" t="s">
        <v>209</v>
      </c>
      <c r="C29" s="30" t="s">
        <v>181</v>
      </c>
      <c r="D29" s="31" t="s">
        <v>189</v>
      </c>
      <c r="E29" s="32">
        <v>213832.3</v>
      </c>
      <c r="F29" s="34">
        <f t="shared" si="0"/>
        <v>21383.23</v>
      </c>
      <c r="G29" s="35" t="s">
        <v>0</v>
      </c>
      <c r="H29" s="26"/>
    </row>
    <row r="30" spans="1:8" s="148" customFormat="1" x14ac:dyDescent="0.25">
      <c r="A30" s="26"/>
      <c r="B30" s="23" t="s">
        <v>71</v>
      </c>
      <c r="C30" s="158"/>
      <c r="D30" s="158"/>
      <c r="E30" s="158"/>
      <c r="F30" s="36">
        <f>SUM(F8:F29)</f>
        <v>1885394.8072833335</v>
      </c>
      <c r="G30" s="37" t="s">
        <v>0</v>
      </c>
      <c r="H30" s="26"/>
    </row>
    <row r="31" spans="1:8" s="148" customFormat="1" x14ac:dyDescent="0.25">
      <c r="A31" s="26"/>
      <c r="B31" s="107" t="s">
        <v>132</v>
      </c>
      <c r="C31" s="159"/>
      <c r="D31" s="159"/>
      <c r="E31" s="159"/>
      <c r="F31" s="66">
        <v>3894341.5766666676</v>
      </c>
      <c r="G31" s="37" t="s">
        <v>0</v>
      </c>
      <c r="H31" s="26"/>
    </row>
    <row r="32" spans="1:8" s="148" customFormat="1" x14ac:dyDescent="0.25">
      <c r="A32" s="26"/>
      <c r="B32" s="39" t="s">
        <v>68</v>
      </c>
      <c r="C32" s="160"/>
      <c r="D32" s="160"/>
      <c r="E32" s="161"/>
      <c r="F32" s="38">
        <f>F30+F31</f>
        <v>5779736.3839500006</v>
      </c>
      <c r="G32" s="38" t="s">
        <v>0</v>
      </c>
      <c r="H32" s="26"/>
    </row>
    <row r="33" spans="1:8" s="148" customFormat="1" x14ac:dyDescent="0.25">
      <c r="A33" s="26"/>
      <c r="B33" s="26"/>
      <c r="C33" s="26"/>
      <c r="D33" s="26"/>
      <c r="E33" s="26"/>
      <c r="F33" s="26"/>
      <c r="G33" s="26"/>
      <c r="H33" s="26"/>
    </row>
    <row r="34" spans="1:8" s="148" customFormat="1" x14ac:dyDescent="0.25">
      <c r="A34" s="26"/>
      <c r="B34" s="26"/>
      <c r="C34" s="26"/>
      <c r="D34" s="26"/>
      <c r="E34" s="26"/>
      <c r="F34" s="26"/>
      <c r="G34" s="26"/>
      <c r="H34" s="26"/>
    </row>
    <row r="35" spans="1:8" s="148" customFormat="1" x14ac:dyDescent="0.25">
      <c r="A35" s="26"/>
      <c r="B35" s="26"/>
      <c r="C35" s="26"/>
      <c r="D35" s="26"/>
      <c r="E35" s="26"/>
      <c r="F35" s="26"/>
      <c r="G35" s="26"/>
      <c r="H35" s="26"/>
    </row>
    <row r="36" spans="1:8" s="148" customFormat="1" hidden="1" x14ac:dyDescent="0.25"/>
    <row r="37" spans="1:8" s="148" customFormat="1" hidden="1" x14ac:dyDescent="0.25"/>
    <row r="38" spans="1:8" s="148" customFormat="1" hidden="1" x14ac:dyDescent="0.25"/>
    <row r="39" spans="1:8" s="148" customFormat="1" ht="14.45" hidden="1" customHeight="1" x14ac:dyDescent="0.25"/>
    <row r="40" spans="1:8" s="148" customFormat="1" ht="14.45" hidden="1" customHeight="1" x14ac:dyDescent="0.25"/>
    <row r="41" spans="1:8" s="148" customFormat="1" ht="15" hidden="1" customHeight="1" x14ac:dyDescent="0.25"/>
    <row r="42" spans="1:8" s="148" customFormat="1" ht="15" hidden="1" customHeight="1" x14ac:dyDescent="0.25"/>
    <row r="43" spans="1:8" s="148" customFormat="1" ht="15" hidden="1" customHeight="1" x14ac:dyDescent="0.25"/>
    <row r="44" spans="1:8" s="148" customFormat="1" ht="15" hidden="1" customHeight="1" x14ac:dyDescent="0.25"/>
    <row r="45" spans="1:8" s="148" customFormat="1" ht="15" hidden="1" customHeight="1" x14ac:dyDescent="0.25"/>
    <row r="46" spans="1:8" s="148" customFormat="1" hidden="1" x14ac:dyDescent="0.25"/>
    <row r="47" spans="1:8" s="148" customFormat="1" hidden="1" x14ac:dyDescent="0.25"/>
    <row r="48" spans="1: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Frederikshavn Vand AS</v>
      </c>
      <c r="B1" s="162"/>
      <c r="C1" s="162"/>
      <c r="D1" s="162"/>
      <c r="E1" s="162"/>
    </row>
    <row r="2" spans="1:5" x14ac:dyDescent="0.25">
      <c r="A2" s="1" t="str">
        <f>'1. Forside'!A2</f>
        <v>V057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1172199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2839956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investeringer'!F30</f>
        <v>1885394.8072833335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-241365.38543333299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Frederikshavn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180</v>
      </c>
      <c r="C8" s="30">
        <v>2015</v>
      </c>
      <c r="D8" s="31">
        <v>30</v>
      </c>
      <c r="E8" s="32">
        <v>500000</v>
      </c>
      <c r="F8" s="45">
        <f>E8/D8</f>
        <v>16666.666666666668</v>
      </c>
      <c r="G8" s="35" t="s">
        <v>0</v>
      </c>
      <c r="H8" s="26"/>
    </row>
    <row r="9" spans="1:8" s="148" customFormat="1" x14ac:dyDescent="0.25">
      <c r="A9" s="26"/>
      <c r="B9" s="29" t="s">
        <v>191</v>
      </c>
      <c r="C9" s="30">
        <v>2015</v>
      </c>
      <c r="D9" s="31">
        <v>75</v>
      </c>
      <c r="E9" s="32">
        <v>1018500</v>
      </c>
      <c r="F9" s="45">
        <f t="shared" ref="F9:F38" si="0">E9/D9</f>
        <v>13580</v>
      </c>
      <c r="G9" s="35" t="s">
        <v>0</v>
      </c>
      <c r="H9" s="26"/>
    </row>
    <row r="10" spans="1:8" s="148" customFormat="1" x14ac:dyDescent="0.25">
      <c r="A10" s="26"/>
      <c r="B10" s="29" t="s">
        <v>193</v>
      </c>
      <c r="C10" s="30">
        <v>2015</v>
      </c>
      <c r="D10" s="31">
        <v>75</v>
      </c>
      <c r="E10" s="32">
        <v>6838500</v>
      </c>
      <c r="F10" s="45">
        <f t="shared" si="0"/>
        <v>91180</v>
      </c>
      <c r="G10" s="35" t="s">
        <v>0</v>
      </c>
      <c r="H10" s="26"/>
    </row>
    <row r="11" spans="1:8" s="148" customFormat="1" x14ac:dyDescent="0.25">
      <c r="A11" s="26"/>
      <c r="B11" s="29" t="s">
        <v>194</v>
      </c>
      <c r="C11" s="30">
        <v>2015</v>
      </c>
      <c r="D11" s="31">
        <v>75</v>
      </c>
      <c r="E11" s="32">
        <v>1746000</v>
      </c>
      <c r="F11" s="45">
        <f t="shared" si="0"/>
        <v>23280</v>
      </c>
      <c r="G11" s="35" t="s">
        <v>0</v>
      </c>
      <c r="H11" s="26"/>
    </row>
    <row r="12" spans="1:8" s="148" customFormat="1" x14ac:dyDescent="0.25">
      <c r="A12" s="26"/>
      <c r="B12" s="29" t="s">
        <v>195</v>
      </c>
      <c r="C12" s="30">
        <v>2015</v>
      </c>
      <c r="D12" s="31">
        <v>75</v>
      </c>
      <c r="E12" s="32">
        <v>11400000</v>
      </c>
      <c r="F12" s="45">
        <f t="shared" si="0"/>
        <v>152000</v>
      </c>
      <c r="G12" s="35" t="s">
        <v>0</v>
      </c>
      <c r="H12" s="26"/>
    </row>
    <row r="13" spans="1:8" s="148" customFormat="1" x14ac:dyDescent="0.25">
      <c r="A13" s="26"/>
      <c r="B13" s="29" t="s">
        <v>196</v>
      </c>
      <c r="C13" s="30">
        <v>2015</v>
      </c>
      <c r="D13" s="31">
        <v>75</v>
      </c>
      <c r="E13" s="32">
        <v>1891500</v>
      </c>
      <c r="F13" s="45">
        <f t="shared" si="0"/>
        <v>25220</v>
      </c>
      <c r="G13" s="35" t="s">
        <v>0</v>
      </c>
      <c r="H13" s="26"/>
    </row>
    <row r="14" spans="1:8" s="148" customFormat="1" x14ac:dyDescent="0.25">
      <c r="A14" s="26"/>
      <c r="B14" s="29" t="s">
        <v>197</v>
      </c>
      <c r="C14" s="30">
        <v>2015</v>
      </c>
      <c r="D14" s="31">
        <v>75</v>
      </c>
      <c r="E14" s="32">
        <v>2910000</v>
      </c>
      <c r="F14" s="45">
        <f t="shared" si="0"/>
        <v>38800</v>
      </c>
      <c r="G14" s="35" t="s">
        <v>0</v>
      </c>
      <c r="H14" s="26"/>
    </row>
    <row r="15" spans="1:8" s="148" customFormat="1" x14ac:dyDescent="0.25">
      <c r="A15" s="26"/>
      <c r="B15" s="29" t="s">
        <v>213</v>
      </c>
      <c r="C15" s="30">
        <v>2015</v>
      </c>
      <c r="D15" s="31">
        <v>75</v>
      </c>
      <c r="E15" s="32">
        <v>145500</v>
      </c>
      <c r="F15" s="45">
        <f t="shared" si="0"/>
        <v>1940</v>
      </c>
      <c r="G15" s="35" t="s">
        <v>0</v>
      </c>
      <c r="H15" s="26"/>
    </row>
    <row r="16" spans="1:8" s="148" customFormat="1" x14ac:dyDescent="0.25">
      <c r="A16" s="26"/>
      <c r="B16" s="29" t="s">
        <v>214</v>
      </c>
      <c r="C16" s="30">
        <v>2015</v>
      </c>
      <c r="D16" s="31">
        <v>50</v>
      </c>
      <c r="E16" s="32">
        <v>6262000</v>
      </c>
      <c r="F16" s="45">
        <f t="shared" si="0"/>
        <v>125240</v>
      </c>
      <c r="G16" s="35" t="s">
        <v>0</v>
      </c>
      <c r="H16" s="26"/>
    </row>
    <row r="17" spans="1:8" s="148" customFormat="1" x14ac:dyDescent="0.25">
      <c r="A17" s="26"/>
      <c r="B17" s="29" t="s">
        <v>215</v>
      </c>
      <c r="C17" s="30">
        <v>2015</v>
      </c>
      <c r="D17" s="31">
        <v>25</v>
      </c>
      <c r="E17" s="32">
        <v>6262000</v>
      </c>
      <c r="F17" s="45">
        <f t="shared" si="0"/>
        <v>250480</v>
      </c>
      <c r="G17" s="35" t="s">
        <v>0</v>
      </c>
      <c r="H17" s="26"/>
    </row>
    <row r="18" spans="1:8" s="148" customFormat="1" x14ac:dyDescent="0.25">
      <c r="A18" s="26"/>
      <c r="B18" s="29" t="s">
        <v>198</v>
      </c>
      <c r="C18" s="30">
        <v>2015</v>
      </c>
      <c r="D18" s="31">
        <v>10</v>
      </c>
      <c r="E18" s="32">
        <v>16500000</v>
      </c>
      <c r="F18" s="45">
        <f t="shared" si="0"/>
        <v>1650000</v>
      </c>
      <c r="G18" s="35" t="s">
        <v>0</v>
      </c>
      <c r="H18" s="26"/>
    </row>
    <row r="19" spans="1:8" s="148" customFormat="1" x14ac:dyDescent="0.25">
      <c r="A19" s="26"/>
      <c r="B19" s="29" t="s">
        <v>216</v>
      </c>
      <c r="C19" s="30">
        <v>2015</v>
      </c>
      <c r="D19" s="31">
        <v>50</v>
      </c>
      <c r="E19" s="32">
        <v>297501</v>
      </c>
      <c r="F19" s="45">
        <f t="shared" si="0"/>
        <v>5950.02</v>
      </c>
      <c r="G19" s="35" t="s">
        <v>0</v>
      </c>
      <c r="H19" s="26"/>
    </row>
    <row r="20" spans="1:8" s="148" customFormat="1" x14ac:dyDescent="0.25">
      <c r="A20" s="26"/>
      <c r="B20" s="29" t="s">
        <v>217</v>
      </c>
      <c r="C20" s="30">
        <v>2015</v>
      </c>
      <c r="D20" s="31">
        <v>15</v>
      </c>
      <c r="E20" s="32">
        <v>339998</v>
      </c>
      <c r="F20" s="45">
        <f t="shared" si="0"/>
        <v>22666.533333333333</v>
      </c>
      <c r="G20" s="35" t="s">
        <v>0</v>
      </c>
      <c r="H20" s="26"/>
    </row>
    <row r="21" spans="1:8" s="148" customFormat="1" x14ac:dyDescent="0.25">
      <c r="A21" s="26"/>
      <c r="B21" s="29" t="s">
        <v>218</v>
      </c>
      <c r="C21" s="30">
        <v>2015</v>
      </c>
      <c r="D21" s="31">
        <v>10</v>
      </c>
      <c r="E21" s="32">
        <v>212501</v>
      </c>
      <c r="F21" s="45">
        <f t="shared" si="0"/>
        <v>21250.1</v>
      </c>
      <c r="G21" s="35" t="s">
        <v>0</v>
      </c>
      <c r="H21" s="26"/>
    </row>
    <row r="22" spans="1:8" s="148" customFormat="1" x14ac:dyDescent="0.25">
      <c r="A22" s="26"/>
      <c r="B22" s="29" t="s">
        <v>201</v>
      </c>
      <c r="C22" s="30">
        <v>2015</v>
      </c>
      <c r="D22" s="31">
        <v>30</v>
      </c>
      <c r="E22" s="32">
        <v>886000</v>
      </c>
      <c r="F22" s="45">
        <f t="shared" si="0"/>
        <v>29533.333333333332</v>
      </c>
      <c r="G22" s="35" t="s">
        <v>0</v>
      </c>
      <c r="H22" s="26"/>
    </row>
    <row r="23" spans="1:8" s="148" customFormat="1" x14ac:dyDescent="0.25">
      <c r="A23" s="26"/>
      <c r="B23" s="29" t="s">
        <v>202</v>
      </c>
      <c r="C23" s="30">
        <v>2015</v>
      </c>
      <c r="D23" s="31">
        <v>10</v>
      </c>
      <c r="E23" s="32">
        <v>62000</v>
      </c>
      <c r="F23" s="45">
        <f t="shared" si="0"/>
        <v>6200</v>
      </c>
      <c r="G23" s="35" t="s">
        <v>0</v>
      </c>
      <c r="H23" s="26"/>
    </row>
    <row r="24" spans="1:8" s="148" customFormat="1" x14ac:dyDescent="0.25">
      <c r="A24" s="26"/>
      <c r="B24" s="29" t="s">
        <v>203</v>
      </c>
      <c r="C24" s="30">
        <v>2015</v>
      </c>
      <c r="D24" s="31">
        <v>15</v>
      </c>
      <c r="E24" s="32">
        <v>177000</v>
      </c>
      <c r="F24" s="45">
        <f t="shared" si="0"/>
        <v>11800</v>
      </c>
      <c r="G24" s="35" t="s">
        <v>0</v>
      </c>
      <c r="H24" s="26"/>
    </row>
    <row r="25" spans="1:8" s="148" customFormat="1" x14ac:dyDescent="0.25">
      <c r="A25" s="26"/>
      <c r="B25" s="29" t="s">
        <v>205</v>
      </c>
      <c r="C25" s="30">
        <v>2015</v>
      </c>
      <c r="D25" s="31">
        <v>20</v>
      </c>
      <c r="E25" s="32">
        <v>287000</v>
      </c>
      <c r="F25" s="45">
        <f t="shared" si="0"/>
        <v>14350</v>
      </c>
      <c r="G25" s="35" t="s">
        <v>0</v>
      </c>
      <c r="H25" s="26"/>
    </row>
    <row r="26" spans="1:8" s="148" customFormat="1" x14ac:dyDescent="0.25">
      <c r="A26" s="26"/>
      <c r="B26" s="29" t="s">
        <v>207</v>
      </c>
      <c r="C26" s="30">
        <v>2015</v>
      </c>
      <c r="D26" s="31">
        <v>10</v>
      </c>
      <c r="E26" s="32">
        <v>588000</v>
      </c>
      <c r="F26" s="45">
        <f t="shared" si="0"/>
        <v>58800</v>
      </c>
      <c r="G26" s="35" t="s">
        <v>0</v>
      </c>
      <c r="H26" s="26"/>
    </row>
    <row r="27" spans="1:8" s="148" customFormat="1" x14ac:dyDescent="0.25">
      <c r="A27" s="26"/>
      <c r="B27" s="29" t="s">
        <v>191</v>
      </c>
      <c r="C27" s="30">
        <v>2016</v>
      </c>
      <c r="D27" s="31">
        <v>75</v>
      </c>
      <c r="E27" s="32">
        <v>1018500</v>
      </c>
      <c r="F27" s="45">
        <f t="shared" si="0"/>
        <v>13580</v>
      </c>
      <c r="G27" s="35" t="s">
        <v>0</v>
      </c>
      <c r="H27" s="26"/>
    </row>
    <row r="28" spans="1:8" s="148" customFormat="1" x14ac:dyDescent="0.25">
      <c r="A28" s="26"/>
      <c r="B28" s="29" t="s">
        <v>193</v>
      </c>
      <c r="C28" s="30">
        <v>2016</v>
      </c>
      <c r="D28" s="31">
        <v>75</v>
      </c>
      <c r="E28" s="32">
        <v>6838500</v>
      </c>
      <c r="F28" s="45">
        <f t="shared" si="0"/>
        <v>91180</v>
      </c>
      <c r="G28" s="35" t="s">
        <v>0</v>
      </c>
      <c r="H28" s="26"/>
    </row>
    <row r="29" spans="1:8" s="148" customFormat="1" x14ac:dyDescent="0.25">
      <c r="A29" s="26"/>
      <c r="B29" s="29" t="s">
        <v>194</v>
      </c>
      <c r="C29" s="30">
        <v>2016</v>
      </c>
      <c r="D29" s="31">
        <v>75</v>
      </c>
      <c r="E29" s="32">
        <v>1746000</v>
      </c>
      <c r="F29" s="45">
        <f t="shared" si="0"/>
        <v>23280</v>
      </c>
      <c r="G29" s="35" t="s">
        <v>0</v>
      </c>
      <c r="H29" s="26"/>
    </row>
    <row r="30" spans="1:8" s="148" customFormat="1" x14ac:dyDescent="0.25">
      <c r="A30" s="26"/>
      <c r="B30" s="29" t="s">
        <v>196</v>
      </c>
      <c r="C30" s="30">
        <v>2016</v>
      </c>
      <c r="D30" s="31">
        <v>75</v>
      </c>
      <c r="E30" s="32">
        <v>1891500</v>
      </c>
      <c r="F30" s="45">
        <f t="shared" si="0"/>
        <v>25220</v>
      </c>
      <c r="G30" s="35" t="s">
        <v>0</v>
      </c>
      <c r="H30" s="26"/>
    </row>
    <row r="31" spans="1:8" s="148" customFormat="1" x14ac:dyDescent="0.25">
      <c r="A31" s="26"/>
      <c r="B31" s="29" t="s">
        <v>197</v>
      </c>
      <c r="C31" s="30">
        <v>2016</v>
      </c>
      <c r="D31" s="31">
        <v>75</v>
      </c>
      <c r="E31" s="32">
        <v>2910000</v>
      </c>
      <c r="F31" s="45">
        <f t="shared" si="0"/>
        <v>38800</v>
      </c>
      <c r="G31" s="35" t="s">
        <v>0</v>
      </c>
      <c r="H31" s="26"/>
    </row>
    <row r="32" spans="1:8" s="148" customFormat="1" x14ac:dyDescent="0.25">
      <c r="A32" s="26"/>
      <c r="B32" s="29" t="s">
        <v>213</v>
      </c>
      <c r="C32" s="30">
        <v>2016</v>
      </c>
      <c r="D32" s="31">
        <v>75</v>
      </c>
      <c r="E32" s="32">
        <v>145500</v>
      </c>
      <c r="F32" s="45">
        <f t="shared" si="0"/>
        <v>1940</v>
      </c>
      <c r="G32" s="35" t="s">
        <v>0</v>
      </c>
      <c r="H32" s="26"/>
    </row>
    <row r="33" spans="1:8" s="148" customFormat="1" x14ac:dyDescent="0.25">
      <c r="A33" s="26"/>
      <c r="B33" s="29" t="s">
        <v>214</v>
      </c>
      <c r="C33" s="30">
        <v>2016</v>
      </c>
      <c r="D33" s="31">
        <v>50</v>
      </c>
      <c r="E33" s="32">
        <v>4175000</v>
      </c>
      <c r="F33" s="45">
        <f t="shared" si="0"/>
        <v>83500</v>
      </c>
      <c r="G33" s="35" t="s">
        <v>0</v>
      </c>
      <c r="H33" s="26"/>
    </row>
    <row r="34" spans="1:8" s="148" customFormat="1" x14ac:dyDescent="0.25">
      <c r="A34" s="26"/>
      <c r="B34" s="29" t="s">
        <v>219</v>
      </c>
      <c r="C34" s="30">
        <v>2016</v>
      </c>
      <c r="D34" s="31">
        <v>50</v>
      </c>
      <c r="E34" s="32">
        <v>18900000</v>
      </c>
      <c r="F34" s="45">
        <f t="shared" si="0"/>
        <v>378000</v>
      </c>
      <c r="G34" s="35" t="s">
        <v>0</v>
      </c>
      <c r="H34" s="26"/>
    </row>
    <row r="35" spans="1:8" s="148" customFormat="1" x14ac:dyDescent="0.25">
      <c r="A35" s="26"/>
      <c r="B35" s="29" t="s">
        <v>198</v>
      </c>
      <c r="C35" s="30">
        <v>2016</v>
      </c>
      <c r="D35" s="31">
        <v>10</v>
      </c>
      <c r="E35" s="32">
        <v>16500000</v>
      </c>
      <c r="F35" s="45">
        <f t="shared" si="0"/>
        <v>1650000</v>
      </c>
      <c r="G35" s="35" t="s">
        <v>0</v>
      </c>
      <c r="H35" s="26"/>
    </row>
    <row r="36" spans="1:8" s="148" customFormat="1" x14ac:dyDescent="0.25">
      <c r="A36" s="26"/>
      <c r="B36" s="29" t="s">
        <v>216</v>
      </c>
      <c r="C36" s="30">
        <v>2016</v>
      </c>
      <c r="D36" s="31">
        <v>50</v>
      </c>
      <c r="E36" s="32">
        <v>297501</v>
      </c>
      <c r="F36" s="45">
        <f t="shared" si="0"/>
        <v>5950.02</v>
      </c>
      <c r="G36" s="35" t="s">
        <v>0</v>
      </c>
      <c r="H36" s="26"/>
    </row>
    <row r="37" spans="1:8" s="148" customFormat="1" x14ac:dyDescent="0.25">
      <c r="A37" s="26"/>
      <c r="B37" s="29" t="s">
        <v>217</v>
      </c>
      <c r="C37" s="30">
        <v>2016</v>
      </c>
      <c r="D37" s="31">
        <v>15</v>
      </c>
      <c r="E37" s="32">
        <v>339998</v>
      </c>
      <c r="F37" s="45">
        <f t="shared" si="0"/>
        <v>22666.533333333333</v>
      </c>
      <c r="G37" s="35" t="s">
        <v>0</v>
      </c>
      <c r="H37" s="26"/>
    </row>
    <row r="38" spans="1:8" s="148" customFormat="1" x14ac:dyDescent="0.25">
      <c r="A38" s="26"/>
      <c r="B38" s="29" t="s">
        <v>218</v>
      </c>
      <c r="C38" s="30">
        <v>2016</v>
      </c>
      <c r="D38" s="31">
        <v>10</v>
      </c>
      <c r="E38" s="32">
        <v>212501</v>
      </c>
      <c r="F38" s="45">
        <f t="shared" si="0"/>
        <v>21250.1</v>
      </c>
      <c r="G38" s="35" t="s">
        <v>0</v>
      </c>
      <c r="H38" s="26"/>
    </row>
    <row r="39" spans="1:8" s="148" customFormat="1" x14ac:dyDescent="0.25">
      <c r="A39" s="26"/>
      <c r="B39" s="109" t="s">
        <v>72</v>
      </c>
      <c r="C39" s="165"/>
      <c r="D39" s="166"/>
      <c r="E39" s="167"/>
      <c r="F39" s="46">
        <f>SUMIF(C8:C38,"2015",F8:F38)</f>
        <v>2558936.6533333338</v>
      </c>
      <c r="G39" s="47" t="s">
        <v>0</v>
      </c>
      <c r="H39" s="26"/>
    </row>
    <row r="40" spans="1:8" s="148" customFormat="1" x14ac:dyDescent="0.25">
      <c r="A40" s="26"/>
      <c r="B40" s="107" t="s">
        <v>130</v>
      </c>
      <c r="C40" s="168"/>
      <c r="D40" s="169"/>
      <c r="E40" s="170"/>
      <c r="F40" s="46">
        <f>SUMIF(C8:C38,"2016",F8:F38)</f>
        <v>2355366.6533333333</v>
      </c>
      <c r="G40" s="47" t="s">
        <v>0</v>
      </c>
      <c r="H40" s="26"/>
    </row>
    <row r="41" spans="1:8" s="148" customFormat="1" x14ac:dyDescent="0.25">
      <c r="A41" s="26"/>
      <c r="B41" s="50" t="s">
        <v>36</v>
      </c>
      <c r="C41" s="171"/>
      <c r="D41" s="172"/>
      <c r="E41" s="172"/>
      <c r="F41" s="48">
        <f>F39+F40</f>
        <v>4914303.3066666666</v>
      </c>
      <c r="G41" s="49" t="s">
        <v>0</v>
      </c>
      <c r="H41" s="26"/>
    </row>
    <row r="42" spans="1:8" s="148" customFormat="1" x14ac:dyDescent="0.25">
      <c r="A42" s="26"/>
      <c r="B42" s="26"/>
      <c r="C42" s="164"/>
      <c r="D42" s="26"/>
      <c r="E42" s="26"/>
      <c r="F42" s="26"/>
      <c r="G42" s="26"/>
      <c r="H42" s="26"/>
    </row>
    <row r="43" spans="1:8" s="148" customFormat="1" x14ac:dyDescent="0.25">
      <c r="A43" s="26"/>
      <c r="B43" s="26"/>
      <c r="C43" s="164"/>
      <c r="D43" s="26"/>
      <c r="E43" s="26"/>
      <c r="F43" s="26"/>
      <c r="G43" s="26"/>
      <c r="H43" s="26"/>
    </row>
    <row r="44" spans="1:8" s="148" customFormat="1" x14ac:dyDescent="0.25">
      <c r="A44" s="26"/>
      <c r="B44" s="26"/>
      <c r="C44" s="164"/>
      <c r="D44" s="26"/>
      <c r="E44" s="26"/>
      <c r="F44" s="173"/>
      <c r="G44" s="173"/>
      <c r="H44" s="26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t="12" hidden="1" customHeight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s="148" customFormat="1" hidden="1" x14ac:dyDescent="0.25">
      <c r="C135" s="174"/>
    </row>
    <row r="136" spans="3:3" s="148" customFormat="1" hidden="1" x14ac:dyDescent="0.25">
      <c r="C136" s="174"/>
    </row>
    <row r="137" spans="3:3" s="148" customFormat="1" hidden="1" x14ac:dyDescent="0.25">
      <c r="C137" s="174"/>
    </row>
    <row r="138" spans="3:3" s="148" customFormat="1" hidden="1" x14ac:dyDescent="0.25">
      <c r="C138" s="174"/>
    </row>
    <row r="139" spans="3:3" s="148" customFormat="1" hidden="1" x14ac:dyDescent="0.25">
      <c r="C139" s="174"/>
    </row>
    <row r="140" spans="3:3" s="148" customFormat="1" hidden="1" x14ac:dyDescent="0.25">
      <c r="C140" s="174"/>
    </row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Frederikshavn Vand AS</v>
      </c>
      <c r="B1" s="56"/>
      <c r="C1" s="56"/>
      <c r="D1" s="176"/>
      <c r="E1" s="56"/>
    </row>
    <row r="2" spans="1:5" x14ac:dyDescent="0.25">
      <c r="A2" s="220" t="str">
        <f>'1. Forside'!A2</f>
        <v>V057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212</v>
      </c>
      <c r="C8" s="51">
        <v>1874400</v>
      </c>
      <c r="D8" s="181" t="s">
        <v>0</v>
      </c>
      <c r="E8" s="56"/>
    </row>
    <row r="9" spans="1:5" x14ac:dyDescent="0.25">
      <c r="A9" s="56"/>
      <c r="B9" s="206" t="s">
        <v>210</v>
      </c>
      <c r="C9" s="51">
        <v>75000</v>
      </c>
      <c r="D9" s="181" t="s">
        <v>0</v>
      </c>
      <c r="E9" s="56"/>
    </row>
    <row r="10" spans="1:5" x14ac:dyDescent="0.25">
      <c r="A10" s="56"/>
      <c r="B10" s="206" t="s">
        <v>211</v>
      </c>
      <c r="C10" s="51">
        <v>2453000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4435400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221</v>
      </c>
      <c r="C14" s="178"/>
      <c r="D14" s="179"/>
      <c r="E14" s="56"/>
    </row>
    <row r="15" spans="1:5" x14ac:dyDescent="0.25">
      <c r="A15" s="56"/>
      <c r="B15" s="53" t="s">
        <v>222</v>
      </c>
      <c r="C15" s="180">
        <v>28732000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28732000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160000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16000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176000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32288412.699999999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30992000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1296412.6999999993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  <vt:lpstr>Ark1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2015-10-01T11:24:32Z</dcterms:modified>
</cp:coreProperties>
</file>