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9" i="2" l="1"/>
  <c r="F10" i="2"/>
  <c r="F11" i="2"/>
  <c r="F12" i="2"/>
  <c r="F13" i="2"/>
  <c r="F14" i="2"/>
  <c r="F15" i="2"/>
  <c r="F16" i="2"/>
  <c r="F17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5" i="3" l="1"/>
  <c r="C22" i="8" s="1"/>
  <c r="C14" i="16"/>
  <c r="C8" i="8" s="1"/>
  <c r="C9" i="9"/>
  <c r="C15" i="8" s="1"/>
  <c r="E29" i="19"/>
  <c r="C12" i="8"/>
  <c r="C9" i="11"/>
  <c r="C27" i="8" s="1"/>
  <c r="C11" i="17" l="1"/>
  <c r="K10" i="17" s="1"/>
  <c r="C13" i="19"/>
  <c r="C27" i="19" s="1"/>
  <c r="E27" i="19" l="1"/>
  <c r="E37" i="19" s="1"/>
  <c r="C33" i="8" s="1"/>
  <c r="E33" i="8" s="1"/>
  <c r="E11" i="17"/>
  <c r="G11" i="17" s="1"/>
  <c r="I11" i="17" s="1"/>
  <c r="K11" i="17" s="1"/>
  <c r="F21" i="7" l="1"/>
  <c r="F18" i="2" l="1"/>
  <c r="C9" i="12" l="1"/>
  <c r="C11" i="12" s="1"/>
  <c r="C31" i="8" s="1"/>
  <c r="E31" i="8" s="1"/>
  <c r="F8" i="2" l="1"/>
  <c r="F8" i="7"/>
  <c r="F20" i="7" s="1"/>
  <c r="F19" i="2" l="1"/>
  <c r="C9" i="10" s="1"/>
  <c r="C15" i="11" l="1"/>
  <c r="C28" i="8" s="1"/>
  <c r="C14" i="4"/>
  <c r="C26" i="8" s="1"/>
  <c r="C27" i="3"/>
  <c r="C24" i="8" s="1"/>
  <c r="F22" i="7"/>
  <c r="C18" i="8" s="1"/>
  <c r="C21" i="3"/>
  <c r="C23" i="8" s="1"/>
  <c r="C10" i="3"/>
  <c r="C21" i="8" s="1"/>
  <c r="C8" i="4"/>
  <c r="C25" i="8" s="1"/>
  <c r="C10" i="10"/>
  <c r="C17" i="8" s="1"/>
  <c r="C19" i="8" s="1"/>
  <c r="E19" i="8" s="1"/>
  <c r="F21" i="2"/>
  <c r="C16" i="8" s="1"/>
  <c r="C29" i="8" l="1"/>
  <c r="E29" i="8" s="1"/>
  <c r="A1" i="8"/>
  <c r="C9" i="16" l="1"/>
  <c r="C13" i="15"/>
  <c r="C15" i="15" s="1"/>
  <c r="C11" i="8" s="1"/>
  <c r="C7" i="8"/>
  <c r="C20" i="16"/>
  <c r="C9" i="8" s="1"/>
  <c r="C8" i="15" l="1"/>
  <c r="C9" i="15" s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<sst xmlns="http://schemas.openxmlformats.org/spreadsheetml/2006/main" count="413" uniqueCount="207">
  <si>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</si>
  <si>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</si>
  <si>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</si>
  <si>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</si>
  <si>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</si>
  <si>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</si>
  <si>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</si>
  <si>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</si>
  <si>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</si>
  <si>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</si>
  <si>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</si>
  <si>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</si>
  <si>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</si>
  <si>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</si>
  <si>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</si>
  <si>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</si>
  <si>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</si>
  <si>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</si>
  <si>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</si>
  <si>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</si>
  <si>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</si>
  <si>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</si>
  <si>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</si>
  <si>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</si>
  <si>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</si>
  <si>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</si>
  <si>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</si>
  <si>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</si>
  <si>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</si>
  <si>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</si>
  <si>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</si>
  <si>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</si>
  <si>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</si>
  <si>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</si>
  <si>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</si>
  <si>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</si>
  <si>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</si>
  <si>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</si>
  <si>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</si>
  <si>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</si>
  <si>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</si>
  <si>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</si>
  <si>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</si>
  <si>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</si>
  <si>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</si>
  <si>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</si>
  <si>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</si>
  <si>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</si>
  <si>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</si>
  <si>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</si>
  <si>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</si>
  <si>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</si>
  <si>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</si>
  <si>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</si>
  <si>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</si>
  <si>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</si>
  <si>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</si>
  <si>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</si>
  <si>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</si>
  <si>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</si>
  <si>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</si>
  <si>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</si>
  <si>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</si>
  <si>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</si>
  <si>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</si>
  <si>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</si>
  <si>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</si>
  <si>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</si>
  <si>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</si>
  <si>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</si>
  <si>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</si>
  <si>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</si>
  <si>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</si>
  <si>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</si>
  <si>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</si>
  <si>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</si>
  <si>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</si>
  <si>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</si>
  <si>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</si>
  <si>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</si>
  <si>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</si>
  <si>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</si>
  <si>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</si>
  <si>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</si>
  <si>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</si>
  <si>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</si>
  <si>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</si>
  <si>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</si>
  <si>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</si>
  <si>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</si>
  <si>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</si>
  <si>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</si>
  <si>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</si>
  <si>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</si>
  <si>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</si>
  <si>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</si>
  <si>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</si>
  <si>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</si>
  <si>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</si>
  <si>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</si>
  <si>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</si>
  <si>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</si>
  <si>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</si>
  <si>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</si>
  <si>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</si>
  <si>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</si>
  <si>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</si>
  <si>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</si>
  <si>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</si>
  <si>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</si>
  <si>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</si>
  <si>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</si>
  <si>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</si>
  <si>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</si>
  <si>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</si>
  <si>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</si>
  <si>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</si>
  <si>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</si>
  <si>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</si>
  <si>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</si>
  <si>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</si>
  <si>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</si>
  <si>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</si>
  <si>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</si>
  <si>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</si>
  <si>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</si>
  <si>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</si>
  <si>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</si>
  <si>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</si>
  <si>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</si>
  <si>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</si>
  <si>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</si>
  <si>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</si>
  <si>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</si>
  <si>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</si>
  <si>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</si>
  <si>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</si>
  <si>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</si>
  <si>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</si>
  <si>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</si>
  <si>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</si>
  <si>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</si>
  <si>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</si>
  <si>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</si>
  <si>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</si>
  <si>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</si>
  <si>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</si>
  <si>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</si>
  <si>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</si>
  <si>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</si>
  <si>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</si>
  <si>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</si>
  <si>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</si>
  <si>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</si>
  <si>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</si>
  <si>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</si>
  <si>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</si>
  <si>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</si>
  <si>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</si>
  <si>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</si>
  <si>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</si>
  <si>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</si>
  <si>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</si>
  <si>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</si>
  <si>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</si>
  <si>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</si>
  <si>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</si>
  <si>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</si>
  <si>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</si>
  <si>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</si>
  <si>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</si>
  <si>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</si>
  <si>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</si>
  <si>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</si>
  <si>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</si>
  <si>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</si>
  <si>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</si>
  <si>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</si>
  <si>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</si>
  <si>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</si>
  <si>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Råvandsstation komplet montering og boringshus/tørbrønd</t>
  </si>
  <si>
    <t>2014</t>
  </si>
  <si>
    <t>30</t>
  </si>
  <si>
    <t>Rentvandsbeholder  insitu støbt</t>
  </si>
  <si>
    <t>50</t>
  </si>
  <si>
    <t>Elanlæg - vandværk</t>
  </si>
  <si>
    <t>25</t>
  </si>
  <si>
    <t>SRO-anlæg, vandværk</t>
  </si>
  <si>
    <t>10</t>
  </si>
  <si>
    <t>Ledningsnet ≤ Ø50 mm</t>
  </si>
  <si>
    <t>75</t>
  </si>
  <si>
    <t>Ø 50mm &lt; Ledningsnet ≤ Ø110 mm</t>
  </si>
  <si>
    <t>Ø110 mm &lt; Ledningsnet ≤ Ø 250 mm</t>
  </si>
  <si>
    <t>Inspektionsbrønd, Konstruktioner</t>
  </si>
  <si>
    <t>Inspektionsbrønd, Mek./EL</t>
  </si>
  <si>
    <t>15</t>
  </si>
  <si>
    <t xml:space="preserve">Afregningsmålere, mekaniske </t>
  </si>
  <si>
    <t>8</t>
  </si>
  <si>
    <t>Afregningsmålere, elektroniske ≤ Ø 110mm (Qn 10)</t>
  </si>
  <si>
    <t>Tjenestemandspensioner</t>
  </si>
  <si>
    <t>Selskabsskatter</t>
  </si>
  <si>
    <t>Dokumenteret Drikkevandssikkerhed (DDS)</t>
  </si>
  <si>
    <t>Frederikssund Vand AS</t>
  </si>
  <si>
    <t>V058</t>
  </si>
  <si>
    <t>Tillæg for gennemførte investeringer i 2010-2014</t>
  </si>
  <si>
    <t>Tillæg for afgift for ledningsført vand i 2016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</si>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</sst>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8" t="s">
        <v>202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8" t="s">
        <v>203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0" t="s">
        <v>58</v>
      </c>
      <c r="E8" s="250"/>
      <c r="F8" s="250"/>
      <c r="G8" s="123"/>
      <c r="H8" s="123"/>
      <c r="I8" s="123"/>
    </row>
    <row r="9" spans="1:9" x14ac:dyDescent="0.25">
      <c r="A9" s="121"/>
      <c r="B9" s="121"/>
      <c r="C9" s="121"/>
      <c r="D9" s="255" t="s">
        <v>106</v>
      </c>
      <c r="E9" s="255"/>
      <c r="F9" s="255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1" t="s">
        <v>59</v>
      </c>
      <c r="E13" s="251"/>
      <c r="F13" s="251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2" t="s">
        <v>60</v>
      </c>
      <c r="E16" s="253"/>
      <c r="F16" s="254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29" t="s">
        <v>2</v>
      </c>
      <c r="E17" s="230"/>
      <c r="F17" s="231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29" t="s">
        <v>128</v>
      </c>
      <c r="E18" s="230"/>
      <c r="F18" s="231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7" t="s">
        <v>44</v>
      </c>
      <c r="E19" s="248"/>
      <c r="F19" s="249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7" t="s">
        <v>61</v>
      </c>
      <c r="E20" s="248"/>
      <c r="F20" s="249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7" t="s">
        <v>87</v>
      </c>
      <c r="E21" s="248"/>
      <c r="F21" s="249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7" t="s">
        <v>62</v>
      </c>
      <c r="E22" s="248"/>
      <c r="F22" s="249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4" t="s">
        <v>42</v>
      </c>
      <c r="E23" s="245"/>
      <c r="F23" s="24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1" t="s">
        <v>63</v>
      </c>
      <c r="E24" s="242"/>
      <c r="F24" s="24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8" t="s">
        <v>43</v>
      </c>
      <c r="E25" s="239"/>
      <c r="F25" s="24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5" t="s">
        <v>64</v>
      </c>
      <c r="E26" s="236"/>
      <c r="F26" s="23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6" t="s">
        <v>137</v>
      </c>
      <c r="E27" s="227"/>
      <c r="F27" s="228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2" t="s">
        <v>138</v>
      </c>
      <c r="E28" s="233"/>
      <c r="F28" s="23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Frederikssund Vand AS</v>
      </c>
      <c r="B1" s="56"/>
      <c r="C1" s="56"/>
      <c r="D1" s="56"/>
      <c r="E1" s="56"/>
    </row>
    <row r="2" spans="1:5" x14ac:dyDescent="0.25">
      <c r="A2" s="219" t="str">
        <f>'1. Forside'!A2</f>
        <v>V058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59" t="s">
        <v>118</v>
      </c>
      <c r="C4" s="259"/>
      <c r="D4" s="259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108" t="s">
        <v>201</v>
      </c>
      <c r="C7" s="51">
        <v>250000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250000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125746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250000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-124254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0" t="str">
        <f>'1. Forside'!A1</f>
        <v>Frederikssund Vand AS</v>
      </c>
      <c r="B1" s="26"/>
      <c r="C1" s="26"/>
      <c r="D1" s="26"/>
      <c r="E1" s="26"/>
    </row>
    <row r="2" spans="1:5" x14ac:dyDescent="0.25">
      <c r="A2" s="220" t="str">
        <f>'1. Forside'!A2</f>
        <v>V058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6" t="s">
        <v>176</v>
      </c>
      <c r="C4" s="256"/>
      <c r="D4" s="256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244000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244000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68332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100000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-31668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0" t="str">
        <f>'1. Forside'!A1</f>
        <v>Frederikssund Vand AS</v>
      </c>
      <c r="B1" s="26"/>
      <c r="C1" s="26"/>
      <c r="D1" s="26"/>
      <c r="E1" s="26"/>
    </row>
    <row r="2" spans="1:5" x14ac:dyDescent="0.25">
      <c r="A2" s="220" t="str">
        <f>'1. Forside'!A2</f>
        <v>V058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59" t="s">
        <v>177</v>
      </c>
      <c r="C4" s="259"/>
      <c r="D4" s="259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5251897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2628710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2623187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524637.4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16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Frederikssund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V058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178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27478056.662779637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6025333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954722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428819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757933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8166807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204000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204000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-106910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-6829644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-1434253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-8370807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1297839.6327796355</v>
      </c>
      <c r="D29" s="79" t="s">
        <v>0</v>
      </c>
      <c r="E29" s="10">
        <f>-C29</f>
        <v>-1297839.6327796355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/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26180217.030000001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26180217.030000001</v>
      </c>
      <c r="D36" s="79" t="s">
        <v>0</v>
      </c>
      <c r="E36" s="10">
        <f>-C36</f>
        <v>-26180217.030000001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0" t="str">
        <f>'1. Forside'!A1</f>
        <v>Frederikssund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0" t="str">
        <f>'1. Forside'!A2</f>
        <v>V058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6" t="s">
        <v>179</v>
      </c>
      <c r="C4" s="256"/>
      <c r="D4" s="256"/>
      <c r="E4" s="256"/>
      <c r="F4" s="256"/>
      <c r="G4" s="256"/>
      <c r="H4" s="256"/>
      <c r="I4" s="256"/>
      <c r="J4" s="256"/>
      <c r="K4" s="256"/>
      <c r="L4" s="256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1067543</v>
      </c>
      <c r="D7" s="221" t="s">
        <v>0</v>
      </c>
      <c r="E7" s="222">
        <v>1870918</v>
      </c>
      <c r="F7" s="221" t="s">
        <v>0</v>
      </c>
      <c r="G7" s="222">
        <v>2343684</v>
      </c>
      <c r="H7" s="221" t="s">
        <v>0</v>
      </c>
      <c r="I7" s="222"/>
      <c r="J7" s="221" t="s">
        <v>0</v>
      </c>
      <c r="K7" s="222"/>
      <c r="L7" s="221" t="s">
        <v>0</v>
      </c>
      <c r="M7" s="26"/>
    </row>
    <row r="8" spans="1:13" x14ac:dyDescent="0.25">
      <c r="A8" s="26"/>
      <c r="B8" s="58" t="s">
        <v>74</v>
      </c>
      <c r="C8" s="223">
        <v>94662</v>
      </c>
      <c r="D8" s="221" t="s">
        <v>0</v>
      </c>
      <c r="E8" s="223">
        <v>0</v>
      </c>
      <c r="F8" s="221" t="s">
        <v>0</v>
      </c>
      <c r="G8" s="223">
        <v>0</v>
      </c>
      <c r="H8" s="221" t="s">
        <v>0</v>
      </c>
      <c r="I8" s="222"/>
      <c r="J8" s="221" t="s">
        <v>0</v>
      </c>
      <c r="K8" s="222"/>
      <c r="L8" s="221" t="s">
        <v>0</v>
      </c>
      <c r="M8" s="26"/>
    </row>
    <row r="9" spans="1:13" x14ac:dyDescent="0.25">
      <c r="A9" s="26"/>
      <c r="B9" s="58" t="s">
        <v>73</v>
      </c>
      <c r="C9" s="223">
        <v>0</v>
      </c>
      <c r="D9" s="221" t="s">
        <v>0</v>
      </c>
      <c r="E9" s="223">
        <v>1855096</v>
      </c>
      <c r="F9" s="221" t="s">
        <v>0</v>
      </c>
      <c r="G9" s="223">
        <v>1297839.6327796355</v>
      </c>
      <c r="H9" s="221" t="s">
        <v>0</v>
      </c>
      <c r="I9" s="222"/>
      <c r="J9" s="221" t="s">
        <v>0</v>
      </c>
      <c r="K9" s="222"/>
      <c r="L9" s="221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1" t="s">
        <v>0</v>
      </c>
      <c r="E10" s="61">
        <v>0</v>
      </c>
      <c r="F10" s="221" t="s">
        <v>0</v>
      </c>
      <c r="G10" s="61">
        <v>0</v>
      </c>
      <c r="H10" s="221" t="s">
        <v>0</v>
      </c>
      <c r="I10" s="61"/>
      <c r="J10" s="221" t="s">
        <v>0</v>
      </c>
      <c r="K10" s="224">
        <f>IF(C11&gt;SUM(E8:I9),C11-SUM(E8:I9),0)*-1</f>
        <v>0</v>
      </c>
      <c r="L10" s="221" t="s">
        <v>0</v>
      </c>
      <c r="M10" s="26"/>
    </row>
    <row r="11" spans="1:13" x14ac:dyDescent="0.25">
      <c r="A11" s="26"/>
      <c r="B11" s="28" t="s">
        <v>48</v>
      </c>
      <c r="C11" s="55">
        <f>C7-C8-C9</f>
        <v>972881</v>
      </c>
      <c r="D11" s="225" t="s">
        <v>0</v>
      </c>
      <c r="E11" s="55">
        <f>C11+E7-E8-E9</f>
        <v>988703</v>
      </c>
      <c r="F11" s="225" t="s">
        <v>0</v>
      </c>
      <c r="G11" s="55">
        <f>E11+G7-G8-G9</f>
        <v>2034547.3672203645</v>
      </c>
      <c r="H11" s="225" t="s">
        <v>0</v>
      </c>
      <c r="I11" s="55">
        <f>G11+I7-I8-I9</f>
        <v>2034547.3672203645</v>
      </c>
      <c r="J11" s="225" t="s">
        <v>0</v>
      </c>
      <c r="K11" s="55">
        <f>K7-K8-K9+K10+I11</f>
        <v>2034547.3672203645</v>
      </c>
      <c r="L11" s="225" t="s">
        <v>0</v>
      </c>
      <c r="M11" s="26"/>
    </row>
    <row r="12" spans="1:13" x14ac:dyDescent="0.25">
      <c r="A12" s="26"/>
      <c r="B12" s="1"/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Frederikssund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V058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6" t="s">
        <v>105</v>
      </c>
      <c r="C4" s="256"/>
      <c r="D4" s="256"/>
      <c r="E4" s="256"/>
      <c r="F4" s="256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9747854.889593631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-37041.8485804558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-368713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9342100.0410131756</v>
      </c>
      <c r="D13" s="79" t="s">
        <v>0</v>
      </c>
      <c r="E13" s="6">
        <f>C13</f>
        <v>9342100.0410131756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5956899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204</v>
      </c>
      <c r="C16" s="14">
        <f>'6. Gennemførte investeringer'!F21</f>
        <v>1723466.9401333332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235885.43359999999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investeringer'!F22</f>
        <v>449833.33333333337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8366084.7070666663</v>
      </c>
      <c r="D19" s="79" t="s">
        <v>0</v>
      </c>
      <c r="E19" s="8">
        <f>C19</f>
        <v>8366084.7070666663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663000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8200000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110000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83314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250000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-124254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244000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-31668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9394392</v>
      </c>
      <c r="D29" s="79" t="s">
        <v>0</v>
      </c>
      <c r="E29" s="6">
        <f>C29</f>
        <v>9394392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524637.4</v>
      </c>
      <c r="D31" s="79" t="s">
        <v>0</v>
      </c>
      <c r="E31" s="10">
        <f>C31</f>
        <v>524637.4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0</v>
      </c>
      <c r="D33" s="79" t="s">
        <v>0</v>
      </c>
      <c r="E33" s="12">
        <f>C33</f>
        <v>0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27627214.148079842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1353323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20.414353519507053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14.355193954495595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2" customFormat="1" x14ac:dyDescent="0.2">
      <c r="A49" s="213"/>
      <c r="B49" s="213"/>
      <c r="C49" s="214"/>
      <c r="D49" s="215"/>
      <c r="E49" s="216"/>
      <c r="F49" s="215"/>
      <c r="G49" s="213"/>
    </row>
    <row r="50" spans="1:7" s="212" customFormat="1" x14ac:dyDescent="0.2">
      <c r="A50" s="213"/>
      <c r="B50" s="213"/>
      <c r="C50" s="214"/>
      <c r="D50" s="215"/>
      <c r="E50" s="216"/>
      <c r="F50" s="215"/>
      <c r="G50" s="213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Frederikssund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V058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6" t="s">
        <v>124</v>
      </c>
      <c r="C4" s="256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9747854.889593631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9747854.889593631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9747854.889593631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-37041.8485804558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Frederikssund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123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7">
        <v>6779633.0757123698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9710813.0410131756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9747854.889593631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7">
        <v>1474850.4447955163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368713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Frederikssund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V058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6" t="s">
        <v>122</v>
      </c>
      <c r="C4" s="256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238644903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5956899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5956899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Frederikssund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V058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7" t="s">
        <v>126</v>
      </c>
      <c r="C4" s="257"/>
      <c r="D4" s="257"/>
      <c r="E4" s="257"/>
      <c r="F4" s="257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8" t="s">
        <v>52</v>
      </c>
      <c r="G7" s="258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114230.7</v>
      </c>
      <c r="F8" s="34">
        <f t="shared" ref="F8:F18" si="0">E8/D8</f>
        <v>3807.69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570509.47</v>
      </c>
      <c r="F9" s="34">
        <f t="shared" ref="F9:F17" si="1">E9/D9</f>
        <v>11410.189399999999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186</v>
      </c>
      <c r="E10" s="32">
        <v>257703.59</v>
      </c>
      <c r="F10" s="34">
        <f t="shared" si="1"/>
        <v>10308.143599999999</v>
      </c>
      <c r="G10" s="35" t="s">
        <v>0</v>
      </c>
      <c r="H10" s="26"/>
    </row>
    <row r="11" spans="1:8" s="148" customFormat="1" x14ac:dyDescent="0.25">
      <c r="A11" s="26"/>
      <c r="B11" s="29" t="s">
        <v>187</v>
      </c>
      <c r="C11" s="30" t="s">
        <v>181</v>
      </c>
      <c r="D11" s="31" t="s">
        <v>188</v>
      </c>
      <c r="E11" s="32">
        <v>419527.9</v>
      </c>
      <c r="F11" s="34">
        <f t="shared" si="1"/>
        <v>41952.79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 t="s">
        <v>181</v>
      </c>
      <c r="D12" s="31" t="s">
        <v>190</v>
      </c>
      <c r="E12" s="32">
        <v>22834.65</v>
      </c>
      <c r="F12" s="34">
        <f t="shared" si="1"/>
        <v>304.46200000000005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 t="s">
        <v>181</v>
      </c>
      <c r="D13" s="31" t="s">
        <v>190</v>
      </c>
      <c r="E13" s="32">
        <v>2114852.7799999998</v>
      </c>
      <c r="F13" s="34">
        <f t="shared" si="1"/>
        <v>28198.037066666664</v>
      </c>
      <c r="G13" s="35" t="s">
        <v>0</v>
      </c>
      <c r="H13" s="26"/>
    </row>
    <row r="14" spans="1:8" s="148" customFormat="1" x14ac:dyDescent="0.25">
      <c r="A14" s="26"/>
      <c r="B14" s="29" t="s">
        <v>192</v>
      </c>
      <c r="C14" s="30" t="s">
        <v>181</v>
      </c>
      <c r="D14" s="31" t="s">
        <v>190</v>
      </c>
      <c r="E14" s="32">
        <v>3823315.68</v>
      </c>
      <c r="F14" s="34">
        <f t="shared" si="1"/>
        <v>50977.542400000006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 t="s">
        <v>181</v>
      </c>
      <c r="D15" s="31" t="s">
        <v>184</v>
      </c>
      <c r="E15" s="32">
        <v>100000</v>
      </c>
      <c r="F15" s="34">
        <f t="shared" si="1"/>
        <v>2000</v>
      </c>
      <c r="G15" s="35" t="s">
        <v>0</v>
      </c>
      <c r="H15" s="26"/>
    </row>
    <row r="16" spans="1:8" s="148" customFormat="1" x14ac:dyDescent="0.25">
      <c r="A16" s="26"/>
      <c r="B16" s="29" t="s">
        <v>194</v>
      </c>
      <c r="C16" s="30" t="s">
        <v>181</v>
      </c>
      <c r="D16" s="31" t="s">
        <v>195</v>
      </c>
      <c r="E16" s="32">
        <v>8249.7199999999993</v>
      </c>
      <c r="F16" s="34">
        <f t="shared" si="1"/>
        <v>549.98133333333328</v>
      </c>
      <c r="G16" s="35" t="s">
        <v>0</v>
      </c>
      <c r="H16" s="26"/>
    </row>
    <row r="17" spans="1:8" s="148" customFormat="1" x14ac:dyDescent="0.25">
      <c r="A17" s="26"/>
      <c r="B17" s="29" t="s">
        <v>196</v>
      </c>
      <c r="C17" s="30" t="s">
        <v>181</v>
      </c>
      <c r="D17" s="31" t="s">
        <v>197</v>
      </c>
      <c r="E17" s="32">
        <v>821923.08</v>
      </c>
      <c r="F17" s="34">
        <f t="shared" si="1"/>
        <v>102740.38499999999</v>
      </c>
      <c r="G17" s="35" t="s">
        <v>0</v>
      </c>
      <c r="H17" s="26"/>
    </row>
    <row r="18" spans="1:8" s="148" customFormat="1" x14ac:dyDescent="0.25">
      <c r="A18" s="26"/>
      <c r="B18" s="29" t="s">
        <v>198</v>
      </c>
      <c r="C18" s="30" t="s">
        <v>181</v>
      </c>
      <c r="D18" s="31" t="s">
        <v>188</v>
      </c>
      <c r="E18" s="32">
        <v>420269.96</v>
      </c>
      <c r="F18" s="34">
        <f t="shared" si="0"/>
        <v>42026.995999999999</v>
      </c>
      <c r="G18" s="35" t="s">
        <v>0</v>
      </c>
      <c r="H18" s="26"/>
    </row>
    <row r="19" spans="1:8" s="148" customFormat="1" x14ac:dyDescent="0.25">
      <c r="A19" s="26"/>
      <c r="B19" s="23" t="s">
        <v>71</v>
      </c>
      <c r="C19" s="158"/>
      <c r="D19" s="158"/>
      <c r="E19" s="158"/>
      <c r="F19" s="36">
        <f>SUM(F8:F18)</f>
        <v>294276.21679999999</v>
      </c>
      <c r="G19" s="37" t="s">
        <v>0</v>
      </c>
      <c r="H19" s="26"/>
    </row>
    <row r="20" spans="1:8" s="148" customFormat="1" x14ac:dyDescent="0.25">
      <c r="A20" s="26"/>
      <c r="B20" s="107" t="s">
        <v>132</v>
      </c>
      <c r="C20" s="159"/>
      <c r="D20" s="159"/>
      <c r="E20" s="159"/>
      <c r="F20" s="66">
        <v>1429190.7233333332</v>
      </c>
      <c r="G20" s="37" t="s">
        <v>0</v>
      </c>
      <c r="H20" s="26"/>
    </row>
    <row r="21" spans="1:8" s="148" customFormat="1" x14ac:dyDescent="0.25">
      <c r="A21" s="26"/>
      <c r="B21" s="39" t="s">
        <v>68</v>
      </c>
      <c r="C21" s="160"/>
      <c r="D21" s="160"/>
      <c r="E21" s="161"/>
      <c r="F21" s="38">
        <f>F19+F20</f>
        <v>1723466.9401333332</v>
      </c>
      <c r="G21" s="38" t="s">
        <v>0</v>
      </c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26"/>
      <c r="D24" s="26"/>
      <c r="E24" s="26"/>
      <c r="F24" s="26"/>
      <c r="G24" s="26"/>
      <c r="H24" s="26"/>
    </row>
    <row r="25" spans="1:8" s="148" customFormat="1" hidden="1" x14ac:dyDescent="0.25"/>
    <row r="26" spans="1:8" s="148" customFormat="1" hidden="1" x14ac:dyDescent="0.25"/>
    <row r="27" spans="1:8" s="148" customFormat="1" hidden="1" x14ac:dyDescent="0.25"/>
    <row r="28" spans="1:8" s="148" customFormat="1" ht="14.45" hidden="1" customHeight="1" x14ac:dyDescent="0.25"/>
    <row r="29" spans="1:8" s="148" customFormat="1" ht="14.4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s="148" customFormat="1" hidden="1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Frederikssund Vand AS</v>
      </c>
      <c r="B1" s="162"/>
      <c r="C1" s="162"/>
      <c r="D1" s="162"/>
      <c r="E1" s="162"/>
    </row>
    <row r="2" spans="1:5" x14ac:dyDescent="0.25">
      <c r="A2" s="1" t="str">
        <f>'1. Forside'!A2</f>
        <v>V058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6" t="s">
        <v>121</v>
      </c>
      <c r="C4" s="256"/>
      <c r="D4" s="256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181500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171167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investeringer'!F19</f>
        <v>294276.21679999999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235885.43359999999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0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Frederikssund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V058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6" t="s">
        <v>120</v>
      </c>
      <c r="C4" s="256"/>
      <c r="D4" s="256"/>
      <c r="E4" s="256"/>
      <c r="F4" s="256"/>
      <c r="G4" s="256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8" t="s">
        <v>56</v>
      </c>
      <c r="G7" s="258"/>
      <c r="H7" s="26"/>
    </row>
    <row r="8" spans="1:8" s="148" customFormat="1" x14ac:dyDescent="0.25">
      <c r="A8" s="26"/>
      <c r="B8" s="29" t="s">
        <v>187</v>
      </c>
      <c r="C8" s="30">
        <v>2015</v>
      </c>
      <c r="D8" s="31">
        <v>10</v>
      </c>
      <c r="E8" s="32">
        <v>300000</v>
      </c>
      <c r="F8" s="45">
        <f>E8/D8</f>
        <v>30000</v>
      </c>
      <c r="G8" s="35" t="s">
        <v>0</v>
      </c>
      <c r="H8" s="26"/>
    </row>
    <row r="9" spans="1:8" s="148" customFormat="1" x14ac:dyDescent="0.25">
      <c r="A9" s="26"/>
      <c r="B9" s="29" t="s">
        <v>185</v>
      </c>
      <c r="C9" s="30">
        <v>2015</v>
      </c>
      <c r="D9" s="31">
        <v>25</v>
      </c>
      <c r="E9" s="32">
        <v>300000</v>
      </c>
      <c r="F9" s="45">
        <f t="shared" ref="F9:F19" si="0">E9/D9</f>
        <v>12000</v>
      </c>
      <c r="G9" s="35" t="s">
        <v>0</v>
      </c>
      <c r="H9" s="26"/>
    </row>
    <row r="10" spans="1:8" s="148" customFormat="1" x14ac:dyDescent="0.25">
      <c r="A10" s="26"/>
      <c r="B10" s="29" t="s">
        <v>191</v>
      </c>
      <c r="C10" s="30">
        <v>2015</v>
      </c>
      <c r="D10" s="31">
        <v>75</v>
      </c>
      <c r="E10" s="32">
        <v>3000000</v>
      </c>
      <c r="F10" s="45">
        <f t="shared" si="0"/>
        <v>40000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>
        <v>2015</v>
      </c>
      <c r="D11" s="31">
        <v>75</v>
      </c>
      <c r="E11" s="32">
        <v>4000000</v>
      </c>
      <c r="F11" s="45">
        <f t="shared" si="0"/>
        <v>53333.333333333336</v>
      </c>
      <c r="G11" s="35" t="s">
        <v>0</v>
      </c>
      <c r="H11" s="26"/>
    </row>
    <row r="12" spans="1:8" s="148" customFormat="1" x14ac:dyDescent="0.25">
      <c r="A12" s="26"/>
      <c r="B12" s="29" t="s">
        <v>196</v>
      </c>
      <c r="C12" s="30">
        <v>2015</v>
      </c>
      <c r="D12" s="31">
        <v>8</v>
      </c>
      <c r="E12" s="32">
        <v>50000</v>
      </c>
      <c r="F12" s="45">
        <f t="shared" si="0"/>
        <v>6250</v>
      </c>
      <c r="G12" s="35" t="s">
        <v>0</v>
      </c>
      <c r="H12" s="26"/>
    </row>
    <row r="13" spans="1:8" s="148" customFormat="1" x14ac:dyDescent="0.25">
      <c r="A13" s="26"/>
      <c r="B13" s="29" t="s">
        <v>198</v>
      </c>
      <c r="C13" s="30">
        <v>2015</v>
      </c>
      <c r="D13" s="31">
        <v>10</v>
      </c>
      <c r="E13" s="32">
        <v>900000</v>
      </c>
      <c r="F13" s="45">
        <f t="shared" si="0"/>
        <v>90000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>
        <v>2016</v>
      </c>
      <c r="D14" s="31">
        <v>25</v>
      </c>
      <c r="E14" s="32">
        <v>300000</v>
      </c>
      <c r="F14" s="45">
        <f t="shared" si="0"/>
        <v>12000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2016</v>
      </c>
      <c r="D15" s="31">
        <v>10</v>
      </c>
      <c r="E15" s="32">
        <v>300000</v>
      </c>
      <c r="F15" s="45">
        <f t="shared" si="0"/>
        <v>30000</v>
      </c>
      <c r="G15" s="35" t="s">
        <v>0</v>
      </c>
      <c r="H15" s="26"/>
    </row>
    <row r="16" spans="1:8" s="148" customFormat="1" x14ac:dyDescent="0.25">
      <c r="A16" s="26"/>
      <c r="B16" s="29" t="s">
        <v>191</v>
      </c>
      <c r="C16" s="30">
        <v>2016</v>
      </c>
      <c r="D16" s="31">
        <v>75</v>
      </c>
      <c r="E16" s="32">
        <v>3000000</v>
      </c>
      <c r="F16" s="45">
        <f t="shared" si="0"/>
        <v>40000</v>
      </c>
      <c r="G16" s="35" t="s">
        <v>0</v>
      </c>
      <c r="H16" s="26"/>
    </row>
    <row r="17" spans="1:8" s="148" customFormat="1" x14ac:dyDescent="0.25">
      <c r="A17" s="26"/>
      <c r="B17" s="29" t="s">
        <v>192</v>
      </c>
      <c r="C17" s="30">
        <v>2016</v>
      </c>
      <c r="D17" s="31">
        <v>75</v>
      </c>
      <c r="E17" s="32">
        <v>3000000</v>
      </c>
      <c r="F17" s="45">
        <f t="shared" si="0"/>
        <v>40000</v>
      </c>
      <c r="G17" s="35" t="s">
        <v>0</v>
      </c>
      <c r="H17" s="26"/>
    </row>
    <row r="18" spans="1:8" s="148" customFormat="1" x14ac:dyDescent="0.25">
      <c r="A18" s="26"/>
      <c r="B18" s="29" t="s">
        <v>196</v>
      </c>
      <c r="C18" s="30">
        <v>2016</v>
      </c>
      <c r="D18" s="31">
        <v>8</v>
      </c>
      <c r="E18" s="32">
        <v>50000</v>
      </c>
      <c r="F18" s="45">
        <f t="shared" si="0"/>
        <v>6250</v>
      </c>
      <c r="G18" s="35" t="s">
        <v>0</v>
      </c>
      <c r="H18" s="26"/>
    </row>
    <row r="19" spans="1:8" s="148" customFormat="1" x14ac:dyDescent="0.25">
      <c r="A19" s="26"/>
      <c r="B19" s="29" t="s">
        <v>198</v>
      </c>
      <c r="C19" s="30">
        <v>2016</v>
      </c>
      <c r="D19" s="31">
        <v>10</v>
      </c>
      <c r="E19" s="32">
        <v>900000</v>
      </c>
      <c r="F19" s="45">
        <f t="shared" si="0"/>
        <v>90000</v>
      </c>
      <c r="G19" s="35" t="s">
        <v>0</v>
      </c>
      <c r="H19" s="26"/>
    </row>
    <row r="20" spans="1:8" s="148" customFormat="1" x14ac:dyDescent="0.25">
      <c r="A20" s="26"/>
      <c r="B20" s="109" t="s">
        <v>72</v>
      </c>
      <c r="C20" s="165"/>
      <c r="D20" s="166"/>
      <c r="E20" s="167"/>
      <c r="F20" s="46">
        <f>SUMIF(C8:C19,"2015",F8:F19)</f>
        <v>231583.33333333334</v>
      </c>
      <c r="G20" s="47" t="s">
        <v>0</v>
      </c>
      <c r="H20" s="26"/>
    </row>
    <row r="21" spans="1:8" s="148" customFormat="1" x14ac:dyDescent="0.25">
      <c r="A21" s="26"/>
      <c r="B21" s="107" t="s">
        <v>130</v>
      </c>
      <c r="C21" s="168"/>
      <c r="D21" s="169"/>
      <c r="E21" s="170"/>
      <c r="F21" s="46">
        <f>SUMIF(C8:C19,"2016",F8:F19)</f>
        <v>218250</v>
      </c>
      <c r="G21" s="47" t="s">
        <v>0</v>
      </c>
      <c r="H21" s="26"/>
    </row>
    <row r="22" spans="1:8" s="148" customFormat="1" x14ac:dyDescent="0.25">
      <c r="A22" s="26"/>
      <c r="B22" s="50" t="s">
        <v>36</v>
      </c>
      <c r="C22" s="171"/>
      <c r="D22" s="172"/>
      <c r="E22" s="172"/>
      <c r="F22" s="48">
        <f>F20+F21</f>
        <v>449833.33333333337</v>
      </c>
      <c r="G22" s="49" t="s">
        <v>0</v>
      </c>
      <c r="H22" s="26"/>
    </row>
    <row r="23" spans="1:8" s="148" customFormat="1" x14ac:dyDescent="0.25">
      <c r="A23" s="26"/>
      <c r="B23" s="26"/>
      <c r="C23" s="164"/>
      <c r="D23" s="26"/>
      <c r="E23" s="26"/>
      <c r="F23" s="26"/>
      <c r="G23" s="26"/>
      <c r="H23" s="26"/>
    </row>
    <row r="24" spans="1:8" s="148" customFormat="1" x14ac:dyDescent="0.25">
      <c r="A24" s="26"/>
      <c r="B24" s="26"/>
      <c r="C24" s="164"/>
      <c r="D24" s="26"/>
      <c r="E24" s="26"/>
      <c r="F24" s="26"/>
      <c r="G24" s="26"/>
      <c r="H24" s="26"/>
    </row>
    <row r="25" spans="1:8" s="148" customFormat="1" x14ac:dyDescent="0.25">
      <c r="A25" s="26"/>
      <c r="B25" s="26"/>
      <c r="C25" s="164"/>
      <c r="D25" s="26"/>
      <c r="E25" s="26"/>
      <c r="F25" s="173"/>
      <c r="G25" s="173"/>
      <c r="H25" s="26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t="12" hidden="1" customHeight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19" t="str">
        <f>'1. Forside'!A1</f>
        <v>Frederikssund Vand AS</v>
      </c>
      <c r="B1" s="56"/>
      <c r="C1" s="56"/>
      <c r="D1" s="176"/>
      <c r="E1" s="56"/>
    </row>
    <row r="2" spans="1:5" x14ac:dyDescent="0.25">
      <c r="A2" s="219" t="str">
        <f>'1. Forside'!A2</f>
        <v>V058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59" t="s">
        <v>119</v>
      </c>
      <c r="C4" s="259"/>
      <c r="D4" s="259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206" t="s">
        <v>199</v>
      </c>
      <c r="C8" s="51">
        <v>85000</v>
      </c>
      <c r="D8" s="181" t="s">
        <v>0</v>
      </c>
      <c r="E8" s="56"/>
    </row>
    <row r="9" spans="1:5" x14ac:dyDescent="0.25">
      <c r="A9" s="56"/>
      <c r="B9" s="206" t="s">
        <v>200</v>
      </c>
      <c r="C9" s="51">
        <v>545000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663000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205</v>
      </c>
      <c r="C13" s="178"/>
      <c r="D13" s="179"/>
      <c r="E13" s="56"/>
    </row>
    <row r="14" spans="1:5" x14ac:dyDescent="0.25">
      <c r="A14" s="56"/>
      <c r="B14" s="53" t="s">
        <v>206</v>
      </c>
      <c r="C14" s="180">
        <v>8200000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8200000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0" t="s">
        <v>140</v>
      </c>
      <c r="C18" s="261"/>
      <c r="D18" s="262"/>
      <c r="E18" s="56"/>
    </row>
    <row r="19" spans="1:5" x14ac:dyDescent="0.25">
      <c r="A19" s="56"/>
      <c r="B19" s="53" t="s">
        <v>70</v>
      </c>
      <c r="C19" s="51">
        <v>80000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30000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110000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3" t="s">
        <v>141</v>
      </c>
      <c r="C24" s="264"/>
      <c r="D24" s="265"/>
      <c r="E24" s="56"/>
    </row>
    <row r="25" spans="1:5" x14ac:dyDescent="0.25">
      <c r="A25" s="56"/>
      <c r="B25" s="108" t="s">
        <v>142</v>
      </c>
      <c r="C25" s="19">
        <v>8283224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8199910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83314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x14ac:dyDescent="0.25"/>
    <row r="50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2015-09-27T11:12:08Z</dcterms:modified>
</cp:coreProperties>
</file>