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C10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E31" i="19" l="1"/>
  <c r="C36" i="19" l="1"/>
  <c r="E36" i="19" s="1"/>
  <c r="C26" i="19" l="1"/>
  <c r="C17" i="19"/>
  <c r="A1" i="12" l="1"/>
  <c r="A2" i="15"/>
  <c r="A2" i="16"/>
  <c r="A1" i="16"/>
  <c r="A1" i="4"/>
  <c r="A1" i="7"/>
  <c r="A1" i="17"/>
  <c r="A1" i="11"/>
  <c r="A1" i="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2" i="8"/>
  <c r="C9" i="9"/>
  <c r="C15" i="8" s="1"/>
  <c r="E29" i="19"/>
  <c r="C15" i="3"/>
  <c r="C22" i="8" s="1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3" i="7" l="1"/>
  <c r="F24" i="7"/>
  <c r="F26" i="7" l="1"/>
  <c r="C9" i="12"/>
  <c r="C11" i="12" s="1"/>
  <c r="C31" i="8" s="1"/>
  <c r="E31" i="8" s="1"/>
  <c r="F8" i="2" l="1"/>
  <c r="F8" i="7"/>
  <c r="F25" i="7" s="1"/>
  <c r="F21" i="2" l="1"/>
  <c r="C9" i="10" s="1"/>
  <c r="C15" i="11" l="1"/>
  <c r="C28" i="8" s="1"/>
  <c r="C16" i="4"/>
  <c r="C26" i="8" s="1"/>
  <c r="C27" i="3"/>
  <c r="C24" i="8" s="1"/>
  <c r="F27" i="7"/>
  <c r="C18" i="8" s="1"/>
  <c r="C21" i="3"/>
  <c r="C23" i="8" s="1"/>
  <c r="C10" i="3"/>
  <c r="C21" i="8" s="1"/>
  <c r="C25" i="8"/>
  <c r="C10" i="10"/>
  <c r="C17" i="8" s="1"/>
  <c r="C19" i="8" s="1"/>
  <c r="E19" i="8" s="1"/>
  <c r="F23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<sst xmlns="http://schemas.openxmlformats.org/spreadsheetml/2006/main" count="469" uniqueCount="216">
  <si>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</si>
  <si>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</si>
  <si>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</si>
  <si>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</si>
  <si>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</si>
  <si>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</si>
  <si>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</si>
  <si>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</si>
  <si>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</si>
  <si>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</si>
  <si>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</si>
  <si>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</si>
  <si>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</si>
  <si>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</si>
  <si>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</si>
  <si>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</si>
  <si>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</si>
  <si>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</si>
  <si>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</si>
  <si>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</si>
  <si>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</si>
  <si>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</si>
  <si>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</si>
  <si>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</si>
  <si>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</si>
  <si>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</si>
  <si>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</si>
  <si>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</si>
  <si>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</si>
  <si>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</si>
  <si>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</si>
  <si>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</si>
  <si>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</si>
  <si>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</si>
  <si>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</si>
  <si>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</si>
  <si>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</si>
  <si>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</si>
  <si>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</si>
  <si>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</si>
  <si>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</si>
  <si>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</si>
  <si>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</si>
  <si>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</si>
  <si>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</si>
  <si>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</si>
  <si>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</si>
  <si>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</si>
  <si>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</si>
  <si>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</si>
  <si>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</si>
  <si>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</si>
  <si>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</si>
  <si>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</si>
  <si>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</si>
  <si>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</si>
  <si>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</si>
  <si>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</si>
  <si>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</si>
  <si>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</si>
  <si>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</si>
  <si>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</si>
  <si>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</si>
  <si>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</si>
  <si>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</si>
  <si>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</si>
  <si>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</si>
  <si>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</si>
  <si>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</si>
  <si>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</si>
  <si>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</si>
  <si>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</si>
  <si>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</si>
  <si>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</si>
  <si>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</si>
  <si>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</si>
  <si>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</si>
  <si>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</si>
  <si>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</si>
  <si>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</si>
  <si>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</si>
  <si>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</si>
  <si>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</si>
  <si>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</si>
  <si>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</si>
  <si>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</si>
  <si>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</si>
  <si>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</si>
  <si>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</si>
  <si>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</si>
  <si>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</si>
  <si>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</si>
  <si>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</si>
  <si>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</si>
  <si>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</si>
  <si>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</si>
  <si>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</si>
  <si>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</si>
  <si>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</si>
  <si>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</si>
  <si>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</si>
  <si>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</si>
  <si>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</si>
  <si>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</si>
  <si>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</si>
  <si>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</si>
  <si>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</si>
  <si>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</si>
  <si>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</si>
  <si>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</si>
  <si>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</si>
  <si>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</si>
  <si>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</si>
  <si>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</si>
  <si>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</si>
  <si>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</si>
  <si>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</si>
  <si>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</si>
  <si>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</si>
  <si>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</si>
  <si>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</si>
  <si>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</si>
  <si>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</si>
  <si>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</si>
  <si>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</si>
  <si>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</si>
  <si>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</si>
  <si>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</si>
  <si>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</si>
  <si>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</si>
  <si>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</si>
  <si>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</si>
  <si>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</si>
  <si>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</si>
  <si>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</si>
  <si>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</si>
  <si>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</si>
  <si>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</si>
  <si>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</si>
  <si>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</si>
  <si>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</si>
  <si>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</si>
  <si>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</si>
  <si>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</si>
  <si>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</si>
  <si>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</si>
  <si>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</si>
  <si>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</si>
  <si>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</si>
  <si>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</si>
  <si>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</si>
  <si>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</si>
  <si>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</si>
  <si>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</si>
  <si>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</si>
  <si>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</si>
  <si>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</si>
  <si>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</si>
  <si>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</si>
  <si>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</si>
  <si>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</si>
  <si>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</si>
  <si>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</si>
  <si>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</si>
  <si>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</si>
  <si>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</si>
  <si>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</si>
  <si>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</si>
  <si>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</si>
  <si>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</si>
  <si>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</si>
  <si>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</si>
  <si>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</si>
  <si>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</si>
  <si>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</si>
  <si>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</si>
  <si>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</si>
  <si>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</si>
  <si>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</si>
  <si>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</si>
  <si>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Pumpestation (inkl. evt. hydrofor)/trykforøger, Konstruktioner</t>
  </si>
  <si>
    <t>2014</t>
  </si>
  <si>
    <t>50</t>
  </si>
  <si>
    <t>Udpumpningsanlæg, rentvandspumper på vandværk</t>
  </si>
  <si>
    <t>25</t>
  </si>
  <si>
    <t>Pumpe inkl. stigrør og forerørsforsejlinger mv.</t>
  </si>
  <si>
    <t>15</t>
  </si>
  <si>
    <t>Ø 50mm &lt; Ledningsnet ≤ Ø110 mm</t>
  </si>
  <si>
    <t>75</t>
  </si>
  <si>
    <t xml:space="preserve">Afregningsmålere, mekaniske </t>
  </si>
  <si>
    <t>8</t>
  </si>
  <si>
    <t>SRO-anlæg, vandværk</t>
  </si>
  <si>
    <t>10</t>
  </si>
  <si>
    <t>Køretøjer, personbil</t>
  </si>
  <si>
    <t>5</t>
  </si>
  <si>
    <t>Stik på ledningsnet, Mek./EL</t>
  </si>
  <si>
    <t>Beholderanlæg - højdebeholder</t>
  </si>
  <si>
    <t>Ø110 mm &lt; Ledningsnet ≤ Ø 250 mm</t>
  </si>
  <si>
    <t>Ejendomsskatter</t>
  </si>
  <si>
    <t xml:space="preserve">Køb af ydelser og produkter, der er omfattet af prisloftreguleringen, hos et andet selskab  </t>
  </si>
  <si>
    <t>SMS-tjeneste</t>
  </si>
  <si>
    <t>Ledelsessystem</t>
  </si>
  <si>
    <t>andet, VVM-redegørelse</t>
  </si>
  <si>
    <t>Boring (inkl. etablering, forerør, filter og prøvepumpning)</t>
  </si>
  <si>
    <t>2015</t>
  </si>
  <si>
    <t>30</t>
  </si>
  <si>
    <t>Råvandsstation komplet montering og boringshus/tørbrønd</t>
  </si>
  <si>
    <t>Skyllevandsbehandling, inkl. UV-filter mv., Mek./EL</t>
  </si>
  <si>
    <t>Beluftningsanlæg, bundbeluftbning, Mek./EL</t>
  </si>
  <si>
    <t>2016</t>
  </si>
  <si>
    <t>Beluftningsanlæg, rislebakke, Kontruktioner</t>
  </si>
  <si>
    <t>Tillæg for afgift for ledningsført vand i 2016</t>
  </si>
  <si>
    <t>Afgift for ledningsført vand</t>
  </si>
  <si>
    <t>Furesø Vandforsyning a.m.b.a.</t>
  </si>
  <si>
    <t>V059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</si>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</sst>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Furesø Vandforsyning a.m.b.a.</v>
      </c>
      <c r="B1" s="56"/>
      <c r="C1" s="56"/>
      <c r="D1" s="56"/>
      <c r="E1" s="56"/>
    </row>
    <row r="2" spans="1:5" x14ac:dyDescent="0.25">
      <c r="A2" s="220" t="str">
        <f>'1. Forside'!A2</f>
        <v>V059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200</v>
      </c>
      <c r="C7" s="51">
        <v>0</v>
      </c>
      <c r="D7" s="190" t="s">
        <v>0</v>
      </c>
      <c r="E7" s="56"/>
    </row>
    <row r="8" spans="1:5" x14ac:dyDescent="0.25">
      <c r="A8" s="56"/>
      <c r="B8" s="212" t="s">
        <v>201</v>
      </c>
      <c r="C8" s="51">
        <v>70000</v>
      </c>
      <c r="D8" s="190" t="s">
        <v>0</v>
      </c>
      <c r="E8" s="56"/>
    </row>
    <row r="9" spans="1:5" x14ac:dyDescent="0.25">
      <c r="A9" s="56"/>
      <c r="B9" s="212" t="s">
        <v>202</v>
      </c>
      <c r="C9" s="51">
        <v>120000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190000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559732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400000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159732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Furesø Vandforsyning a.m.b.a.</v>
      </c>
      <c r="B1" s="26"/>
      <c r="C1" s="26"/>
      <c r="D1" s="26"/>
      <c r="E1" s="26"/>
    </row>
    <row r="2" spans="1:5" x14ac:dyDescent="0.25">
      <c r="A2" s="221" t="str">
        <f>'1. Forside'!A2</f>
        <v>V059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70000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-18176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-45000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26824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Furesø Vandforsyning a.m.b.a.</v>
      </c>
      <c r="B1" s="26"/>
      <c r="C1" s="26"/>
      <c r="D1" s="26"/>
      <c r="E1" s="26"/>
    </row>
    <row r="2" spans="1:5" x14ac:dyDescent="0.25">
      <c r="A2" s="221" t="str">
        <f>'1. Forside'!A2</f>
        <v>V059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-8498694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-4881241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-3617453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-723490.6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Furesø Vandforsyning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27486740.30718803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3310545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685096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-179201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414300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4230740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1263345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28000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1291345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411093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-5734055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-199123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-5933178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26520050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26520050</v>
      </c>
      <c r="D36" s="79" t="s">
        <v>0</v>
      </c>
      <c r="E36" s="10">
        <f>-C36</f>
        <v>-26520050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966690.30718803033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Furesø Vandforsyning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V059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2561798</v>
      </c>
      <c r="D7" s="222" t="s">
        <v>0</v>
      </c>
      <c r="E7" s="223">
        <v>3320611.3188340906</v>
      </c>
      <c r="F7" s="222" t="s">
        <v>0</v>
      </c>
      <c r="G7" s="223">
        <v>4331579.8786166012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2561798</v>
      </c>
      <c r="D8" s="222" t="s">
        <v>0</v>
      </c>
      <c r="E8" s="224">
        <v>2083253</v>
      </c>
      <c r="F8" s="222" t="s">
        <v>0</v>
      </c>
      <c r="G8" s="224">
        <v>411093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1237358.3188340906</v>
      </c>
      <c r="F11" s="226" t="s">
        <v>0</v>
      </c>
      <c r="G11" s="55">
        <f>E11+G7-G8-G9</f>
        <v>5157845.1974506918</v>
      </c>
      <c r="H11" s="226" t="s">
        <v>0</v>
      </c>
      <c r="I11" s="55">
        <f>G11+I7-I8-I9</f>
        <v>5157845.1974506918</v>
      </c>
      <c r="J11" s="226" t="s">
        <v>0</v>
      </c>
      <c r="K11" s="55">
        <f>K7-K8-K9+K10+I11</f>
        <v>5157845.1974506918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Furesø Vandforsyning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11029170.41065358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-41910.847560483606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-177018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10810241.563093096</v>
      </c>
      <c r="D13" s="79" t="s">
        <v>0</v>
      </c>
      <c r="E13" s="6">
        <f>C13</f>
        <v>10810241.563093096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5255807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215</v>
      </c>
      <c r="C16" s="14">
        <f>'6. Gennemførte investeringer'!F23</f>
        <v>779034.625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-97406.036666666681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investeringer'!F27</f>
        <v>261833.33333333331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6199268.9216666659</v>
      </c>
      <c r="D19" s="79" t="s">
        <v>0</v>
      </c>
      <c r="E19" s="8">
        <f>C19</f>
        <v>6199268.9216666659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563000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10000000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65800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1051726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190000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159732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26824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12007082</v>
      </c>
      <c r="D29" s="79" t="s">
        <v>0</v>
      </c>
      <c r="E29" s="6">
        <f>C29</f>
        <v>12007082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-723490.6</v>
      </c>
      <c r="D31" s="79" t="s">
        <v>0</v>
      </c>
      <c r="E31" s="10">
        <f>C31</f>
        <v>-723490.6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966690.30718803033</v>
      </c>
      <c r="D33" s="79" t="s">
        <v>0</v>
      </c>
      <c r="E33" s="12">
        <f>C33</f>
        <v>966690.30718803033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29259792.191947792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1680363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17.412780567024978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11.461685476261851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Furesø Vandforsyning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V059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11029170.41065358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11029170.41065358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11029170.41065358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-41910.847560483606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Furesø Vandforsyning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8734000.0481965691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10987259.563093096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11029170.41065358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708072.74036395981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177018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Furesø Vandforsyning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227117634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5255807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5255807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Furesø Vandforsyning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566750</v>
      </c>
      <c r="F8" s="34">
        <f t="shared" ref="F8" si="0">E8/D8</f>
        <v>11335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226524</v>
      </c>
      <c r="F9" s="34">
        <f t="shared" ref="F9:F20" si="1">E9/D9</f>
        <v>9060.9599999999991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33541</v>
      </c>
      <c r="F10" s="34">
        <f t="shared" si="1"/>
        <v>2236.0666666666666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363567</v>
      </c>
      <c r="F11" s="34">
        <f t="shared" si="1"/>
        <v>4847.5600000000004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 t="s">
        <v>181</v>
      </c>
      <c r="D12" s="31" t="s">
        <v>184</v>
      </c>
      <c r="E12" s="32">
        <v>20456</v>
      </c>
      <c r="F12" s="34">
        <f t="shared" si="1"/>
        <v>818.24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181</v>
      </c>
      <c r="D13" s="31" t="s">
        <v>190</v>
      </c>
      <c r="E13" s="32">
        <v>290467</v>
      </c>
      <c r="F13" s="34">
        <f t="shared" si="1"/>
        <v>36308.375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 t="s">
        <v>181</v>
      </c>
      <c r="D14" s="31" t="s">
        <v>192</v>
      </c>
      <c r="E14" s="32">
        <v>178137</v>
      </c>
      <c r="F14" s="34">
        <f t="shared" si="1"/>
        <v>17813.7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181</v>
      </c>
      <c r="D15" s="31" t="s">
        <v>194</v>
      </c>
      <c r="E15" s="32">
        <v>210811</v>
      </c>
      <c r="F15" s="34">
        <f t="shared" si="1"/>
        <v>42162.2</v>
      </c>
      <c r="G15" s="35" t="s">
        <v>0</v>
      </c>
      <c r="H15" s="26"/>
    </row>
    <row r="16" spans="1:8" s="148" customFormat="1" x14ac:dyDescent="0.25">
      <c r="A16" s="26"/>
      <c r="B16" s="29" t="s">
        <v>195</v>
      </c>
      <c r="C16" s="30" t="s">
        <v>181</v>
      </c>
      <c r="D16" s="31" t="s">
        <v>188</v>
      </c>
      <c r="E16" s="32">
        <v>996023</v>
      </c>
      <c r="F16" s="34">
        <f t="shared" si="1"/>
        <v>13280.306666666667</v>
      </c>
      <c r="G16" s="35" t="s">
        <v>0</v>
      </c>
      <c r="H16" s="26"/>
    </row>
    <row r="17" spans="1:8" s="148" customFormat="1" x14ac:dyDescent="0.25">
      <c r="A17" s="26"/>
      <c r="B17" s="29" t="s">
        <v>187</v>
      </c>
      <c r="C17" s="30" t="s">
        <v>181</v>
      </c>
      <c r="D17" s="31" t="s">
        <v>188</v>
      </c>
      <c r="E17" s="32">
        <v>263176</v>
      </c>
      <c r="F17" s="34">
        <f t="shared" si="1"/>
        <v>3509.0133333333333</v>
      </c>
      <c r="G17" s="35" t="s">
        <v>0</v>
      </c>
      <c r="H17" s="26"/>
    </row>
    <row r="18" spans="1:8" s="148" customFormat="1" x14ac:dyDescent="0.25">
      <c r="A18" s="26"/>
      <c r="B18" s="29" t="s">
        <v>196</v>
      </c>
      <c r="C18" s="30" t="s">
        <v>181</v>
      </c>
      <c r="D18" s="31" t="s">
        <v>184</v>
      </c>
      <c r="E18" s="32">
        <v>675577</v>
      </c>
      <c r="F18" s="34">
        <f t="shared" si="1"/>
        <v>27023.08</v>
      </c>
      <c r="G18" s="35" t="s">
        <v>0</v>
      </c>
      <c r="H18" s="26"/>
    </row>
    <row r="19" spans="1:8" s="148" customFormat="1" x14ac:dyDescent="0.25">
      <c r="A19" s="26"/>
      <c r="B19" s="29" t="s">
        <v>197</v>
      </c>
      <c r="C19" s="30" t="s">
        <v>181</v>
      </c>
      <c r="D19" s="31" t="s">
        <v>188</v>
      </c>
      <c r="E19" s="32">
        <v>1422503</v>
      </c>
      <c r="F19" s="34">
        <f t="shared" si="1"/>
        <v>18966.706666666665</v>
      </c>
      <c r="G19" s="35" t="s">
        <v>0</v>
      </c>
      <c r="H19" s="26"/>
    </row>
    <row r="20" spans="1:8" s="148" customFormat="1" x14ac:dyDescent="0.25">
      <c r="A20" s="26"/>
      <c r="B20" s="29" t="s">
        <v>187</v>
      </c>
      <c r="C20" s="30" t="s">
        <v>181</v>
      </c>
      <c r="D20" s="31" t="s">
        <v>188</v>
      </c>
      <c r="E20" s="32">
        <v>486433</v>
      </c>
      <c r="F20" s="34">
        <f t="shared" si="1"/>
        <v>6485.7733333333335</v>
      </c>
      <c r="G20" s="35" t="s">
        <v>0</v>
      </c>
      <c r="H20" s="26"/>
    </row>
    <row r="21" spans="1:8" s="148" customFormat="1" x14ac:dyDescent="0.25">
      <c r="A21" s="26"/>
      <c r="B21" s="23" t="s">
        <v>71</v>
      </c>
      <c r="C21" s="158"/>
      <c r="D21" s="158"/>
      <c r="E21" s="158"/>
      <c r="F21" s="36">
        <f>SUM(F8:F20)</f>
        <v>193846.98166666666</v>
      </c>
      <c r="G21" s="37" t="s">
        <v>0</v>
      </c>
      <c r="H21" s="26"/>
    </row>
    <row r="22" spans="1:8" s="148" customFormat="1" x14ac:dyDescent="0.25">
      <c r="A22" s="26"/>
      <c r="B22" s="107" t="s">
        <v>132</v>
      </c>
      <c r="C22" s="159"/>
      <c r="D22" s="159"/>
      <c r="E22" s="159"/>
      <c r="F22" s="66">
        <v>585187.64333333331</v>
      </c>
      <c r="G22" s="37" t="s">
        <v>0</v>
      </c>
      <c r="H22" s="26"/>
    </row>
    <row r="23" spans="1:8" s="148" customFormat="1" x14ac:dyDescent="0.25">
      <c r="A23" s="26"/>
      <c r="B23" s="39" t="s">
        <v>68</v>
      </c>
      <c r="C23" s="160"/>
      <c r="D23" s="160"/>
      <c r="E23" s="161"/>
      <c r="F23" s="38">
        <f>F21+F22</f>
        <v>779034.625</v>
      </c>
      <c r="G23" s="38" t="s">
        <v>0</v>
      </c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48" customFormat="1" hidden="1" x14ac:dyDescent="0.25"/>
    <row r="28" spans="1:8" s="148" customFormat="1" hidden="1" x14ac:dyDescent="0.25"/>
    <row r="29" spans="1:8" s="148" customFormat="1" hidden="1" x14ac:dyDescent="0.25"/>
    <row r="30" spans="1:8" s="148" customFormat="1" ht="14.45" hidden="1" customHeight="1" x14ac:dyDescent="0.25"/>
    <row r="31" spans="1:8" s="148" customFormat="1" ht="14.4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Furesø Vandforsyning a.m.b.a.</v>
      </c>
      <c r="B1" s="162"/>
      <c r="C1" s="162"/>
      <c r="D1" s="162"/>
      <c r="E1" s="162"/>
    </row>
    <row r="2" spans="1:5" x14ac:dyDescent="0.25">
      <c r="A2" s="1" t="str">
        <f>'1. Forside'!A2</f>
        <v>V059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237783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247317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investeringer'!F21</f>
        <v>193846.98166666666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-97406.036666666681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Furesø Vandforsyning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203</v>
      </c>
      <c r="C8" s="30" t="s">
        <v>204</v>
      </c>
      <c r="D8" s="31" t="s">
        <v>205</v>
      </c>
      <c r="E8" s="32">
        <v>500000</v>
      </c>
      <c r="F8" s="45">
        <f>E8/D8</f>
        <v>16666.666666666668</v>
      </c>
      <c r="G8" s="35" t="s">
        <v>0</v>
      </c>
      <c r="H8" s="26"/>
    </row>
    <row r="9" spans="1:8" s="148" customFormat="1" x14ac:dyDescent="0.25">
      <c r="A9" s="26"/>
      <c r="B9" s="29" t="s">
        <v>206</v>
      </c>
      <c r="C9" s="30" t="s">
        <v>204</v>
      </c>
      <c r="D9" s="31" t="s">
        <v>205</v>
      </c>
      <c r="E9" s="32">
        <v>200000</v>
      </c>
      <c r="F9" s="45">
        <f t="shared" ref="F9:F22" si="0">E9/D9</f>
        <v>6666.666666666667</v>
      </c>
      <c r="G9" s="35" t="s">
        <v>0</v>
      </c>
      <c r="H9" s="26"/>
    </row>
    <row r="10" spans="1:8" s="148" customFormat="1" x14ac:dyDescent="0.25">
      <c r="A10" s="26"/>
      <c r="B10" s="29" t="s">
        <v>207</v>
      </c>
      <c r="C10" s="30" t="s">
        <v>204</v>
      </c>
      <c r="D10" s="31" t="s">
        <v>184</v>
      </c>
      <c r="E10" s="32">
        <v>1500000</v>
      </c>
      <c r="F10" s="45">
        <f t="shared" si="0"/>
        <v>60000</v>
      </c>
      <c r="G10" s="35" t="s">
        <v>0</v>
      </c>
      <c r="H10" s="26"/>
    </row>
    <row r="11" spans="1:8" s="148" customFormat="1" x14ac:dyDescent="0.25">
      <c r="A11" s="26"/>
      <c r="B11" s="29" t="s">
        <v>208</v>
      </c>
      <c r="C11" s="30" t="s">
        <v>204</v>
      </c>
      <c r="D11" s="31" t="s">
        <v>184</v>
      </c>
      <c r="E11" s="32">
        <v>360000</v>
      </c>
      <c r="F11" s="45">
        <f t="shared" si="0"/>
        <v>14400</v>
      </c>
      <c r="G11" s="35" t="s">
        <v>0</v>
      </c>
      <c r="H11" s="26"/>
    </row>
    <row r="12" spans="1:8" s="148" customFormat="1" x14ac:dyDescent="0.25">
      <c r="A12" s="26"/>
      <c r="B12" s="29" t="s">
        <v>196</v>
      </c>
      <c r="C12" s="30" t="s">
        <v>204</v>
      </c>
      <c r="D12" s="31" t="s">
        <v>182</v>
      </c>
      <c r="E12" s="32">
        <v>100000</v>
      </c>
      <c r="F12" s="45">
        <f t="shared" si="0"/>
        <v>2000</v>
      </c>
      <c r="G12" s="35" t="s">
        <v>0</v>
      </c>
      <c r="H12" s="26"/>
    </row>
    <row r="13" spans="1:8" s="148" customFormat="1" x14ac:dyDescent="0.25">
      <c r="A13" s="26"/>
      <c r="B13" s="29" t="s">
        <v>197</v>
      </c>
      <c r="C13" s="30" t="s">
        <v>204</v>
      </c>
      <c r="D13" s="31" t="s">
        <v>188</v>
      </c>
      <c r="E13" s="32">
        <v>450000</v>
      </c>
      <c r="F13" s="45">
        <f t="shared" si="0"/>
        <v>6000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 t="s">
        <v>204</v>
      </c>
      <c r="D14" s="31" t="s">
        <v>188</v>
      </c>
      <c r="E14" s="32">
        <v>300000</v>
      </c>
      <c r="F14" s="45">
        <f t="shared" si="0"/>
        <v>4000</v>
      </c>
      <c r="G14" s="35" t="s">
        <v>0</v>
      </c>
      <c r="H14" s="26"/>
    </row>
    <row r="15" spans="1:8" s="148" customFormat="1" x14ac:dyDescent="0.25">
      <c r="A15" s="26"/>
      <c r="B15" s="29" t="s">
        <v>189</v>
      </c>
      <c r="C15" s="30" t="s">
        <v>204</v>
      </c>
      <c r="D15" s="31" t="s">
        <v>190</v>
      </c>
      <c r="E15" s="32">
        <v>300000</v>
      </c>
      <c r="F15" s="45">
        <f t="shared" si="0"/>
        <v>37500</v>
      </c>
      <c r="G15" s="35" t="s">
        <v>0</v>
      </c>
      <c r="H15" s="26"/>
    </row>
    <row r="16" spans="1:8" s="148" customFormat="1" x14ac:dyDescent="0.25">
      <c r="A16" s="26"/>
      <c r="B16" s="29" t="s">
        <v>191</v>
      </c>
      <c r="C16" s="30" t="s">
        <v>204</v>
      </c>
      <c r="D16" s="31" t="s">
        <v>192</v>
      </c>
      <c r="E16" s="32">
        <v>50000</v>
      </c>
      <c r="F16" s="45">
        <f t="shared" si="0"/>
        <v>5000</v>
      </c>
      <c r="G16" s="35" t="s">
        <v>0</v>
      </c>
      <c r="H16" s="26"/>
    </row>
    <row r="17" spans="1:8" s="148" customFormat="1" x14ac:dyDescent="0.25">
      <c r="A17" s="26"/>
      <c r="B17" s="29" t="s">
        <v>187</v>
      </c>
      <c r="C17" s="30" t="s">
        <v>204</v>
      </c>
      <c r="D17" s="31" t="s">
        <v>188</v>
      </c>
      <c r="E17" s="32">
        <v>1220000</v>
      </c>
      <c r="F17" s="45">
        <f t="shared" si="0"/>
        <v>16266.666666666666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204</v>
      </c>
      <c r="D18" s="31" t="s">
        <v>188</v>
      </c>
      <c r="E18" s="32">
        <v>700000</v>
      </c>
      <c r="F18" s="45">
        <f t="shared" si="0"/>
        <v>9333.3333333333339</v>
      </c>
      <c r="G18" s="35" t="s">
        <v>0</v>
      </c>
      <c r="H18" s="26"/>
    </row>
    <row r="19" spans="1:8" s="148" customFormat="1" x14ac:dyDescent="0.25">
      <c r="A19" s="26"/>
      <c r="B19" s="29" t="s">
        <v>206</v>
      </c>
      <c r="C19" s="30" t="s">
        <v>209</v>
      </c>
      <c r="D19" s="31" t="s">
        <v>205</v>
      </c>
      <c r="E19" s="32">
        <v>280000</v>
      </c>
      <c r="F19" s="45">
        <f t="shared" si="0"/>
        <v>9333.3333333333339</v>
      </c>
      <c r="G19" s="35" t="s">
        <v>0</v>
      </c>
      <c r="H19" s="26"/>
    </row>
    <row r="20" spans="1:8" s="148" customFormat="1" x14ac:dyDescent="0.25">
      <c r="A20" s="26"/>
      <c r="B20" s="29" t="s">
        <v>197</v>
      </c>
      <c r="C20" s="30" t="s">
        <v>209</v>
      </c>
      <c r="D20" s="31" t="s">
        <v>188</v>
      </c>
      <c r="E20" s="32">
        <v>1300000</v>
      </c>
      <c r="F20" s="45">
        <f t="shared" si="0"/>
        <v>17333.333333333332</v>
      </c>
      <c r="G20" s="35" t="s">
        <v>0</v>
      </c>
      <c r="H20" s="26"/>
    </row>
    <row r="21" spans="1:8" s="148" customFormat="1" x14ac:dyDescent="0.25">
      <c r="A21" s="26"/>
      <c r="B21" s="29" t="s">
        <v>210</v>
      </c>
      <c r="C21" s="30" t="s">
        <v>209</v>
      </c>
      <c r="D21" s="31" t="s">
        <v>182</v>
      </c>
      <c r="E21" s="32">
        <v>900000</v>
      </c>
      <c r="F21" s="45">
        <f t="shared" si="0"/>
        <v>18000</v>
      </c>
      <c r="G21" s="35" t="s">
        <v>0</v>
      </c>
      <c r="H21" s="26"/>
    </row>
    <row r="22" spans="1:8" s="148" customFormat="1" x14ac:dyDescent="0.25">
      <c r="A22" s="26"/>
      <c r="B22" s="29" t="s">
        <v>197</v>
      </c>
      <c r="C22" s="30" t="s">
        <v>209</v>
      </c>
      <c r="D22" s="31" t="s">
        <v>188</v>
      </c>
      <c r="E22" s="32">
        <v>1200000</v>
      </c>
      <c r="F22" s="45">
        <f t="shared" si="0"/>
        <v>16000</v>
      </c>
      <c r="G22" s="35" t="s">
        <v>0</v>
      </c>
      <c r="H22" s="26"/>
    </row>
    <row r="23" spans="1:8" s="148" customFormat="1" x14ac:dyDescent="0.25">
      <c r="A23" s="26"/>
      <c r="B23" s="29" t="s">
        <v>195</v>
      </c>
      <c r="C23" s="30" t="s">
        <v>209</v>
      </c>
      <c r="D23" s="31" t="s">
        <v>188</v>
      </c>
      <c r="E23" s="32">
        <v>600000</v>
      </c>
      <c r="F23" s="45">
        <f t="shared" ref="F23" si="1">E23/D23</f>
        <v>8000</v>
      </c>
      <c r="G23" s="35" t="s">
        <v>0</v>
      </c>
      <c r="H23" s="26"/>
    </row>
    <row r="24" spans="1:8" s="148" customFormat="1" x14ac:dyDescent="0.25">
      <c r="A24" s="26"/>
      <c r="B24" s="29" t="s">
        <v>187</v>
      </c>
      <c r="C24" s="30" t="s">
        <v>209</v>
      </c>
      <c r="D24" s="31" t="s">
        <v>188</v>
      </c>
      <c r="E24" s="32">
        <v>1150000</v>
      </c>
      <c r="F24" s="45">
        <f t="shared" ref="F24" si="2">E24/D24</f>
        <v>15333.333333333334</v>
      </c>
      <c r="G24" s="35" t="s">
        <v>0</v>
      </c>
      <c r="H24" s="26"/>
    </row>
    <row r="25" spans="1:8" s="148" customFormat="1" x14ac:dyDescent="0.25">
      <c r="A25" s="26"/>
      <c r="B25" s="109" t="s">
        <v>72</v>
      </c>
      <c r="C25" s="165"/>
      <c r="D25" s="166"/>
      <c r="E25" s="167"/>
      <c r="F25" s="46">
        <f>SUMIF(C8:C24,"2015",F8:F24)</f>
        <v>177833.33333333334</v>
      </c>
      <c r="G25" s="47" t="s">
        <v>0</v>
      </c>
      <c r="H25" s="26"/>
    </row>
    <row r="26" spans="1:8" s="148" customFormat="1" x14ac:dyDescent="0.25">
      <c r="A26" s="26"/>
      <c r="B26" s="107" t="s">
        <v>130</v>
      </c>
      <c r="C26" s="168"/>
      <c r="D26" s="169"/>
      <c r="E26" s="170"/>
      <c r="F26" s="46">
        <f>SUMIF(C8:C24,"2016",F8:F24)</f>
        <v>83999.999999999985</v>
      </c>
      <c r="G26" s="47" t="s">
        <v>0</v>
      </c>
      <c r="H26" s="26"/>
    </row>
    <row r="27" spans="1:8" s="148" customFormat="1" x14ac:dyDescent="0.25">
      <c r="A27" s="26"/>
      <c r="B27" s="50" t="s">
        <v>36</v>
      </c>
      <c r="C27" s="171"/>
      <c r="D27" s="172"/>
      <c r="E27" s="172"/>
      <c r="F27" s="48">
        <f>F25+F26</f>
        <v>261833.33333333331</v>
      </c>
      <c r="G27" s="49" t="s">
        <v>0</v>
      </c>
      <c r="H27" s="26"/>
    </row>
    <row r="28" spans="1:8" s="148" customFormat="1" x14ac:dyDescent="0.25">
      <c r="A28" s="26"/>
      <c r="B28" s="26"/>
      <c r="C28" s="164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164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164"/>
      <c r="D30" s="26"/>
      <c r="E30" s="26"/>
      <c r="F30" s="173"/>
      <c r="G30" s="173"/>
      <c r="H30" s="26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t="12" hidden="1" customHeight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Furesø Vandforsyning a.m.b.a.</v>
      </c>
      <c r="B1" s="56"/>
      <c r="C1" s="56"/>
      <c r="D1" s="176"/>
      <c r="E1" s="56"/>
    </row>
    <row r="2" spans="1:5" x14ac:dyDescent="0.25">
      <c r="A2" s="220" t="str">
        <f>'1. Forside'!A2</f>
        <v>V059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198</v>
      </c>
      <c r="C8" s="51">
        <v>30000</v>
      </c>
      <c r="D8" s="181" t="s">
        <v>0</v>
      </c>
      <c r="E8" s="56"/>
    </row>
    <row r="9" spans="1:5" x14ac:dyDescent="0.25">
      <c r="A9" s="56"/>
      <c r="B9" s="206" t="s">
        <v>199</v>
      </c>
      <c r="C9" s="51">
        <v>500000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563000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211</v>
      </c>
      <c r="C13" s="178"/>
      <c r="D13" s="179"/>
      <c r="E13" s="56"/>
    </row>
    <row r="14" spans="1:5" x14ac:dyDescent="0.25">
      <c r="A14" s="56"/>
      <c r="B14" s="53" t="s">
        <v>212</v>
      </c>
      <c r="C14" s="180">
        <v>10000000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10000000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40000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25800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65800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12162759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11111033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1051726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2015-10-05T10:47:11Z</dcterms:modified>
</cp:coreProperties>
</file>