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315" yWindow="330" windowWidth="13950" windowHeight="1249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45" i="11" l="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46" i="11"/>
  <c r="F10" i="11"/>
  <c r="F47" i="11" s="1"/>
  <c r="G29" i="12" s="1"/>
  <c r="G13" i="10"/>
  <c r="E15" i="2" s="1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<sst xmlns="http://schemas.openxmlformats.org/spreadsheetml/2006/main" count="273" uniqueCount="145">
  <si>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</si>
  <si>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</si>
  <si>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</si>
  <si>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</si>
  <si>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</si>
  <si>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</si>
  <si>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</si>
  <si>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</si>
  <si>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</si>
  <si>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</si>
  <si>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</si>
  <si>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</si>
  <si>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</si>
  <si>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</si>
  <si>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</si>
  <si>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</si>
  <si>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</si>
  <si>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</si>
  <si>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</si>
  <si>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</si>
  <si>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</si>
  <si>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</si>
  <si>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</si>
  <si>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</si>
  <si>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</si>
  <si>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</si>
  <si>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</si>
  <si>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</si>
  <si>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</si>
  <si>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</si>
  <si>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</si>
  <si>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</si>
  <si>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</si>
  <si>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</si>
  <si>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</si>
  <si>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</si>
  <si>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</si>
  <si>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</si>
  <si>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</si>
  <si>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</si>
  <si>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</si>
  <si>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</si>
  <si>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</si>
  <si>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</si>
  <si>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</si>
  <si>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</si>
  <si>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</si>
  <si>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</si>
  <si>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</si>
  <si>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</si>
  <si>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</si>
  <si>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</si>
  <si>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</si>
  <si>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</si>
  <si>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</si>
  <si>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</si>
  <si>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</si>
  <si>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</si>
  <si>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</si>
  <si>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</si>
  <si>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</si>
  <si>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</si>
  <si>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</si>
  <si>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</si>
  <si>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</si>
  <si>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</si>
  <si>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</si>
  <si>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</si>
  <si>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</si>
  <si>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</si>
  <si>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</si>
  <si>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</si>
  <si>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</si>
  <si>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</si>
  <si>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</si>
  <si>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</si>
  <si>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</si>
  <si>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</si>
  <si>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</si>
  <si>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</si>
  <si>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</si>
  <si>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</si>
  <si>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</si>
  <si>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</si>
  <si>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</si>
  <si>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</si>
  <si>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</si>
  <si>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</si>
  <si>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</si>
  <si>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</si>
  <si>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</si>
  <si>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</si>
  <si>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</si>
  <si>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</si>
  <si>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</si>
  <si>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</si>
  <si>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</si>
  <si>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</si>
  <si>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</si>
  <si>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</si>
  <si>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</si>
  <si>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</si>
  <si>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</si>
  <si>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</si>
  <si>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</si>
  <si>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Brønde</t>
  </si>
  <si>
    <t>Beluftningstanke, SRO</t>
  </si>
  <si>
    <t>Beluftningstanke, Mek/EL</t>
  </si>
  <si>
    <t>Forafvanding, slam, Mek/EL</t>
  </si>
  <si>
    <t>Forsinkelsesbassiner, lukkede uden automatisk rensning og SRO Miljøklasse B (mindre end 1.000 m3)</t>
  </si>
  <si>
    <t>Gasdisponering, Mek/EL</t>
  </si>
  <si>
    <t>Indløb med riste, Konstruktioner</t>
  </si>
  <si>
    <t>Indløb med riste, Mek/EL</t>
  </si>
  <si>
    <t>Indløb med riste, SRO</t>
  </si>
  <si>
    <t>Installationer "mekaniske riste og SRO" Miljøklasse A. (20-30 m2) - Mek/EL</t>
  </si>
  <si>
    <t>Installationer "mekaniske riste og SRO" Miljøklasse A. (20-30 m2) - SRO</t>
  </si>
  <si>
    <t>Jordbassin Klasse A</t>
  </si>
  <si>
    <t>Jordbassin Klasse B</t>
  </si>
  <si>
    <t>Køretøjer, små lastvogne (&lt; 3.500 kg.)</t>
  </si>
  <si>
    <t xml:space="preserve">Ledningsnet ≤ Ø 200 mm </t>
  </si>
  <si>
    <t>Mindre renseanlæg &lt; 5.000 PE uden mulighed for opdeling</t>
  </si>
  <si>
    <t>Pumpeinstallation Miljøklasse B (100-300 l/s) - SRO</t>
  </si>
  <si>
    <t>Pumpeinstallation Miljøklasse B (300-600 l/s) - SRO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</si>
  <si>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</si>
  <si>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</si>
  <si>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</si>
  <si>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</si>
  <si>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</si>
  <si>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</si>
  <si>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Sand- og fedtfang, Mek/EL</t>
  </si>
  <si>
    <t>Sand- og fedtfang, SRO</t>
  </si>
  <si>
    <t>Slutafvanding, slam - højteknologisk (centrifuger), Mek/El</t>
  </si>
  <si>
    <t>Stik</t>
  </si>
  <si>
    <t>Strømpeforing Ø 200 mm &lt; Ledningsnet ≤ Ø 500 mm</t>
  </si>
  <si>
    <t>Strømpeforing Ø 800 mm &lt; Ledningsnet ≤ Ø 1000 mm</t>
  </si>
  <si>
    <t>Tryksatte minipumpestationer (husstandssystemer)</t>
  </si>
  <si>
    <t>Værksteder, garager</t>
  </si>
  <si>
    <t>Ø 1000 mm &lt; Ledningsnet ≤ Ø 1200 mm</t>
  </si>
  <si>
    <t>Ø 1200 mm &lt; Ledningsnet ≤ Ø 1600 mm</t>
  </si>
  <si>
    <t xml:space="preserve">Ø 200 mm &lt; Ledningsnet ≤ Ø 500 mm </t>
  </si>
  <si>
    <t>Ø 800 mm &lt; Ledningsnet ≤ Ø 1000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</si>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</sst>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4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1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144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103</v>
      </c>
      <c r="C8" s="90"/>
      <c r="D8" s="90"/>
      <c r="E8" s="90"/>
      <c r="F8" s="90"/>
      <c r="G8" s="90"/>
      <c r="H8" s="91"/>
      <c r="I8" s="20"/>
    </row>
    <row r="9" spans="1:9" ht="30" customHeight="1" x14ac:dyDescent="0.25">
      <c r="A9" s="20"/>
      <c r="B9" s="76" t="s">
        <v>28</v>
      </c>
      <c r="C9" s="77"/>
      <c r="D9" s="78"/>
      <c r="E9" s="27">
        <f>'Fane 3. Grundlag'!G12</f>
        <v>152553787.61263499</v>
      </c>
      <c r="F9" s="28" t="s">
        <v>4</v>
      </c>
      <c r="G9" s="29"/>
      <c r="H9" s="30"/>
      <c r="I9" s="20"/>
    </row>
    <row r="10" spans="1:9" x14ac:dyDescent="0.25">
      <c r="A10" s="20"/>
      <c r="B10" s="85" t="s">
        <v>91</v>
      </c>
      <c r="C10" s="80"/>
      <c r="D10" s="81"/>
      <c r="E10" s="31">
        <f>'Fane 3. Grundlag'!G11</f>
        <v>3850153.9261394581</v>
      </c>
      <c r="F10" s="28" t="s">
        <v>4</v>
      </c>
      <c r="G10" s="32"/>
      <c r="H10" s="33"/>
      <c r="I10" s="20"/>
    </row>
    <row r="11" spans="1:9" x14ac:dyDescent="0.25">
      <c r="A11" s="20"/>
      <c r="B11" s="79" t="s">
        <v>22</v>
      </c>
      <c r="C11" s="80"/>
      <c r="D11" s="81"/>
      <c r="E11" s="31">
        <f>'Fane 4. Individuelt eff.krav'!G11</f>
        <v>1242585.5189250542</v>
      </c>
      <c r="F11" s="28" t="s">
        <v>4</v>
      </c>
      <c r="G11" s="34"/>
      <c r="H11" s="33"/>
      <c r="I11" s="20"/>
    </row>
    <row r="12" spans="1:9" x14ac:dyDescent="0.25">
      <c r="A12" s="20"/>
      <c r="B12" s="79" t="s">
        <v>23</v>
      </c>
      <c r="C12" s="80"/>
      <c r="D12" s="81"/>
      <c r="E12" s="31">
        <f>'Fane 5. Generelt eff.krav'!G15</f>
        <v>1839191.169093654</v>
      </c>
      <c r="F12" s="28" t="s">
        <v>4</v>
      </c>
      <c r="G12" s="35"/>
      <c r="H12" s="36"/>
      <c r="I12" s="20"/>
    </row>
    <row r="13" spans="1:9" x14ac:dyDescent="0.25">
      <c r="A13" s="20"/>
      <c r="B13" s="86" t="s">
        <v>37</v>
      </c>
      <c r="C13" s="87"/>
      <c r="D13" s="88"/>
      <c r="E13" s="37">
        <f>$E$9-$E$11-$E$12</f>
        <v>149472010.92461628</v>
      </c>
      <c r="F13" s="38" t="s">
        <v>4</v>
      </c>
      <c r="G13" s="37">
        <f>E13</f>
        <v>149472010.92461628</v>
      </c>
      <c r="H13" s="38" t="s">
        <v>4</v>
      </c>
      <c r="I13" s="20"/>
    </row>
    <row r="14" spans="1:9" x14ac:dyDescent="0.25">
      <c r="A14" s="20"/>
      <c r="B14" s="89" t="s">
        <v>29</v>
      </c>
      <c r="C14" s="90"/>
      <c r="D14" s="90"/>
      <c r="E14" s="90"/>
      <c r="F14" s="90"/>
      <c r="G14" s="90"/>
      <c r="H14" s="91"/>
      <c r="I14" s="20"/>
    </row>
    <row r="15" spans="1:9" x14ac:dyDescent="0.25">
      <c r="A15" s="20"/>
      <c r="B15" s="82" t="s">
        <v>102</v>
      </c>
      <c r="C15" s="83"/>
      <c r="D15" s="84"/>
      <c r="E15" s="37">
        <f>'Fane 6. Hist. over el. underdæk'!G13</f>
        <v>4636796.5</v>
      </c>
      <c r="F15" s="38" t="s">
        <v>4</v>
      </c>
      <c r="G15" s="37">
        <f>E15</f>
        <v>4636796.5</v>
      </c>
      <c r="H15" s="38" t="s">
        <v>4</v>
      </c>
      <c r="I15" s="20"/>
    </row>
    <row r="16" spans="1:9" x14ac:dyDescent="0.25">
      <c r="A16" s="20"/>
      <c r="B16" s="89" t="s">
        <v>25</v>
      </c>
      <c r="C16" s="90"/>
      <c r="D16" s="90"/>
      <c r="E16" s="90"/>
      <c r="F16" s="90"/>
      <c r="G16" s="90"/>
      <c r="H16" s="91"/>
      <c r="I16" s="20"/>
    </row>
    <row r="17" spans="1:9" x14ac:dyDescent="0.25">
      <c r="A17" s="20"/>
      <c r="B17" s="76" t="s">
        <v>32</v>
      </c>
      <c r="C17" s="77"/>
      <c r="D17" s="78"/>
      <c r="E17" s="31">
        <f>'Fane 8. Korrektion af PL2015'!G11</f>
        <v>542660.39000000013</v>
      </c>
      <c r="F17" s="28" t="s">
        <v>4</v>
      </c>
      <c r="G17" s="39"/>
      <c r="H17" s="30"/>
      <c r="I17" s="20"/>
    </row>
    <row r="18" spans="1:9" x14ac:dyDescent="0.25">
      <c r="A18" s="20"/>
      <c r="B18" s="76" t="s">
        <v>33</v>
      </c>
      <c r="C18" s="77"/>
      <c r="D18" s="78"/>
      <c r="E18" s="31">
        <f>'Fane 8. Korrektion af PL2015'!G17</f>
        <v>-1722698.9500000002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6" t="s">
        <v>92</v>
      </c>
      <c r="C19" s="77"/>
      <c r="D19" s="78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6" t="s">
        <v>34</v>
      </c>
      <c r="C20" s="77"/>
      <c r="D20" s="78"/>
      <c r="E20" s="31">
        <f>'Fane 8. Korrektion af PL2015'!G30</f>
        <v>9205423.2694666702</v>
      </c>
      <c r="F20" s="28" t="s">
        <v>4</v>
      </c>
      <c r="G20" s="35"/>
      <c r="H20" s="36"/>
      <c r="I20" s="20"/>
    </row>
    <row r="21" spans="1:9" x14ac:dyDescent="0.25">
      <c r="A21" s="20"/>
      <c r="B21" s="82" t="s">
        <v>35</v>
      </c>
      <c r="C21" s="83"/>
      <c r="D21" s="84"/>
      <c r="E21" s="37">
        <f>SUM(E17:E20)</f>
        <v>8025384.7094666697</v>
      </c>
      <c r="F21" s="38" t="s">
        <v>4</v>
      </c>
      <c r="G21" s="37">
        <f>E21</f>
        <v>8025384.7094666697</v>
      </c>
      <c r="H21" s="38" t="s">
        <v>4</v>
      </c>
      <c r="I21" s="20"/>
    </row>
    <row r="22" spans="1:9" x14ac:dyDescent="0.25">
      <c r="A22" s="20"/>
      <c r="B22" s="89" t="s">
        <v>30</v>
      </c>
      <c r="C22" s="90"/>
      <c r="D22" s="90"/>
      <c r="E22" s="90"/>
      <c r="F22" s="90"/>
      <c r="G22" s="90"/>
      <c r="H22" s="91"/>
      <c r="I22" s="20"/>
    </row>
    <row r="23" spans="1:9" x14ac:dyDescent="0.25">
      <c r="A23" s="20"/>
      <c r="B23" s="82" t="s">
        <v>31</v>
      </c>
      <c r="C23" s="83"/>
      <c r="D23" s="84"/>
      <c r="E23" s="37">
        <f>'Fane 9. Kontrol af PL2015'!G36</f>
        <v>6864919.9569552541</v>
      </c>
      <c r="F23" s="38" t="s">
        <v>4</v>
      </c>
      <c r="G23" s="37">
        <f>E23</f>
        <v>6864919.9569552541</v>
      </c>
      <c r="H23" s="38" t="s">
        <v>4</v>
      </c>
      <c r="I23" s="20"/>
    </row>
    <row r="24" spans="1:9" x14ac:dyDescent="0.25">
      <c r="A24" s="20"/>
      <c r="B24" s="89" t="s">
        <v>36</v>
      </c>
      <c r="C24" s="90"/>
      <c r="D24" s="90"/>
      <c r="E24" s="90"/>
      <c r="F24" s="91"/>
      <c r="G24" s="40">
        <f>G13+G15+G21+G23</f>
        <v>168999112.0910382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57031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9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38</v>
      </c>
      <c r="C8" s="90"/>
      <c r="D8" s="90"/>
      <c r="E8" s="90"/>
      <c r="F8" s="90"/>
      <c r="G8" s="90"/>
      <c r="H8" s="91"/>
      <c r="I8" s="20"/>
    </row>
    <row r="9" spans="1:9" x14ac:dyDescent="0.25">
      <c r="A9" s="20"/>
      <c r="B9" s="79" t="s">
        <v>93</v>
      </c>
      <c r="C9" s="80"/>
      <c r="D9" s="80"/>
      <c r="E9" s="80"/>
      <c r="F9" s="81"/>
      <c r="G9" s="46">
        <v>44586064.453811429</v>
      </c>
      <c r="H9" s="42" t="s">
        <v>4</v>
      </c>
      <c r="I9" s="20"/>
    </row>
    <row r="10" spans="1:9" x14ac:dyDescent="0.25">
      <c r="A10" s="20"/>
      <c r="B10" s="79" t="s">
        <v>94</v>
      </c>
      <c r="C10" s="80"/>
      <c r="D10" s="80"/>
      <c r="E10" s="80"/>
      <c r="F10" s="81"/>
      <c r="G10" s="46">
        <v>104117569.23268411</v>
      </c>
      <c r="H10" s="42" t="s">
        <v>4</v>
      </c>
      <c r="I10" s="20"/>
    </row>
    <row r="11" spans="1:9" x14ac:dyDescent="0.25">
      <c r="A11" s="20"/>
      <c r="B11" s="79" t="s">
        <v>95</v>
      </c>
      <c r="C11" s="80"/>
      <c r="D11" s="80"/>
      <c r="E11" s="80"/>
      <c r="F11" s="81"/>
      <c r="G11" s="46">
        <v>3850153.9261394581</v>
      </c>
      <c r="H11" s="42" t="s">
        <v>4</v>
      </c>
      <c r="I11" s="20"/>
    </row>
    <row r="12" spans="1:9" x14ac:dyDescent="0.25">
      <c r="A12" s="20"/>
      <c r="B12" s="89" t="s">
        <v>38</v>
      </c>
      <c r="C12" s="90"/>
      <c r="D12" s="90"/>
      <c r="E12" s="90"/>
      <c r="F12" s="91"/>
      <c r="G12" s="40">
        <f>SUM(G9:G11)</f>
        <v>152553787.61263499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148703633.68649554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0.83561207491723799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1242585.5189250542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44586064.453811429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891721.28907622863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104117569.23268411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947469.8800174254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1839191.169093654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45403883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26856697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18547186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4636796.5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7947133.2400000002</v>
      </c>
      <c r="F10" s="10">
        <f>E10/D10</f>
        <v>105961.77653333334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10</v>
      </c>
      <c r="E11" s="46">
        <v>9385183.0999999996</v>
      </c>
      <c r="F11" s="10">
        <f t="shared" ref="F11:F46" si="0">E11/D11</f>
        <v>938518.30999999994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20</v>
      </c>
      <c r="E12" s="46">
        <v>2173162.91</v>
      </c>
      <c r="F12" s="10">
        <f t="shared" si="0"/>
        <v>108658.14550000001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13304955.25</v>
      </c>
      <c r="F13" s="10">
        <f t="shared" si="0"/>
        <v>665247.76249999995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50</v>
      </c>
      <c r="E14" s="46">
        <v>2048459.55</v>
      </c>
      <c r="F14" s="10">
        <f t="shared" si="0"/>
        <v>40969.190999999999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20</v>
      </c>
      <c r="E15" s="46">
        <v>468551.25</v>
      </c>
      <c r="F15" s="10">
        <f t="shared" si="0"/>
        <v>23427.5625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60</v>
      </c>
      <c r="E16" s="46">
        <v>507414.24</v>
      </c>
      <c r="F16" s="10">
        <f t="shared" si="0"/>
        <v>8456.9040000000005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20</v>
      </c>
      <c r="E17" s="46">
        <v>980006.1</v>
      </c>
      <c r="F17" s="10">
        <f t="shared" si="0"/>
        <v>49000.305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10</v>
      </c>
      <c r="E18" s="46">
        <v>228242.7</v>
      </c>
      <c r="F18" s="10">
        <f t="shared" si="0"/>
        <v>22824.27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20</v>
      </c>
      <c r="E19" s="46">
        <v>801354.45</v>
      </c>
      <c r="F19" s="10">
        <f t="shared" si="0"/>
        <v>40067.722499999996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10</v>
      </c>
      <c r="E20" s="46">
        <v>13372221.83</v>
      </c>
      <c r="F20" s="10">
        <f t="shared" si="0"/>
        <v>1337222.183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50</v>
      </c>
      <c r="E21" s="46">
        <v>1322674.46</v>
      </c>
      <c r="F21" s="10">
        <f t="shared" si="0"/>
        <v>26453.4892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50</v>
      </c>
      <c r="E22" s="46">
        <v>973780.38</v>
      </c>
      <c r="F22" s="10">
        <f t="shared" si="0"/>
        <v>19475.607599999999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5</v>
      </c>
      <c r="E23" s="46">
        <v>1648477.73</v>
      </c>
      <c r="F23" s="10">
        <f t="shared" si="0"/>
        <v>329695.54599999997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75</v>
      </c>
      <c r="E24" s="46">
        <v>25430283.82</v>
      </c>
      <c r="F24" s="10">
        <f t="shared" si="0"/>
        <v>339070.45093333331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40</v>
      </c>
      <c r="E25" s="46">
        <v>368411.42</v>
      </c>
      <c r="F25" s="10">
        <f t="shared" si="0"/>
        <v>9210.2855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10</v>
      </c>
      <c r="E26" s="46">
        <v>2972296.45</v>
      </c>
      <c r="F26" s="10">
        <f t="shared" si="0"/>
        <v>297229.64500000002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10</v>
      </c>
      <c r="E27" s="46">
        <v>90076.44</v>
      </c>
      <c r="F27" s="10">
        <f t="shared" si="0"/>
        <v>9007.6440000000002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50</v>
      </c>
      <c r="E28" s="46">
        <v>9284763.4299999997</v>
      </c>
      <c r="F28" s="10">
        <f t="shared" si="0"/>
        <v>185695.26859999998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20</v>
      </c>
      <c r="E29" s="46">
        <v>3592745.43</v>
      </c>
      <c r="F29" s="10">
        <f t="shared" si="0"/>
        <v>179637.2715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10</v>
      </c>
      <c r="E30" s="46">
        <v>12911221.380000001</v>
      </c>
      <c r="F30" s="10">
        <f t="shared" si="0"/>
        <v>1291122.138</v>
      </c>
      <c r="G30" s="3" t="s">
        <v>4</v>
      </c>
      <c r="H30" s="1"/>
    </row>
    <row r="31" spans="1:8" x14ac:dyDescent="0.25">
      <c r="A31" s="1"/>
      <c r="B31" s="50" t="s">
        <v>126</v>
      </c>
      <c r="C31" s="47">
        <v>2015</v>
      </c>
      <c r="D31" s="47">
        <v>50</v>
      </c>
      <c r="E31" s="46">
        <v>3166161.24</v>
      </c>
      <c r="F31" s="10">
        <f t="shared" si="0"/>
        <v>63323.224800000004</v>
      </c>
      <c r="G31" s="3" t="s">
        <v>4</v>
      </c>
      <c r="H31" s="1"/>
    </row>
    <row r="32" spans="1:8" x14ac:dyDescent="0.25">
      <c r="A32" s="1"/>
      <c r="B32" s="50" t="s">
        <v>127</v>
      </c>
      <c r="C32" s="47">
        <v>2015</v>
      </c>
      <c r="D32" s="47">
        <v>20</v>
      </c>
      <c r="E32" s="46">
        <v>559389.05000000005</v>
      </c>
      <c r="F32" s="10">
        <f t="shared" si="0"/>
        <v>27969.452500000003</v>
      </c>
      <c r="G32" s="3" t="s">
        <v>4</v>
      </c>
      <c r="H32" s="1"/>
    </row>
    <row r="33" spans="1:8" x14ac:dyDescent="0.25">
      <c r="A33" s="1"/>
      <c r="B33" s="50" t="s">
        <v>128</v>
      </c>
      <c r="C33" s="47">
        <v>2015</v>
      </c>
      <c r="D33" s="47">
        <v>10</v>
      </c>
      <c r="E33" s="46">
        <v>215669.77</v>
      </c>
      <c r="F33" s="10">
        <f t="shared" si="0"/>
        <v>21566.976999999999</v>
      </c>
      <c r="G33" s="3" t="s">
        <v>4</v>
      </c>
      <c r="H33" s="1"/>
    </row>
    <row r="34" spans="1:8" x14ac:dyDescent="0.25">
      <c r="A34" s="1"/>
      <c r="B34" s="50" t="s">
        <v>129</v>
      </c>
      <c r="C34" s="47">
        <v>2015</v>
      </c>
      <c r="D34" s="47">
        <v>20</v>
      </c>
      <c r="E34" s="46">
        <v>1233210.94</v>
      </c>
      <c r="F34" s="10">
        <f t="shared" si="0"/>
        <v>61660.546999999999</v>
      </c>
      <c r="G34" s="3" t="s">
        <v>4</v>
      </c>
      <c r="H34" s="1"/>
    </row>
    <row r="35" spans="1:8" x14ac:dyDescent="0.25">
      <c r="A35" s="1"/>
      <c r="B35" s="50" t="s">
        <v>130</v>
      </c>
      <c r="C35" s="47">
        <v>2015</v>
      </c>
      <c r="D35" s="47">
        <v>10</v>
      </c>
      <c r="E35" s="46">
        <v>125698</v>
      </c>
      <c r="F35" s="10">
        <f t="shared" si="0"/>
        <v>12569.8</v>
      </c>
      <c r="G35" s="3" t="s">
        <v>4</v>
      </c>
      <c r="H35" s="1"/>
    </row>
    <row r="36" spans="1:8" x14ac:dyDescent="0.25">
      <c r="A36" s="1"/>
      <c r="B36" s="50" t="s">
        <v>131</v>
      </c>
      <c r="C36" s="47">
        <v>2015</v>
      </c>
      <c r="D36" s="47">
        <v>20</v>
      </c>
      <c r="E36" s="46">
        <v>13529423.01</v>
      </c>
      <c r="F36" s="10">
        <f t="shared" si="0"/>
        <v>676471.15049999999</v>
      </c>
      <c r="G36" s="3" t="s">
        <v>4</v>
      </c>
      <c r="H36" s="1"/>
    </row>
    <row r="37" spans="1:8" x14ac:dyDescent="0.25">
      <c r="A37" s="1"/>
      <c r="B37" s="50" t="s">
        <v>116</v>
      </c>
      <c r="C37" s="47">
        <v>2015</v>
      </c>
      <c r="D37" s="47">
        <v>50</v>
      </c>
      <c r="E37" s="46">
        <v>19807.18</v>
      </c>
      <c r="F37" s="10">
        <f t="shared" si="0"/>
        <v>396.14359999999999</v>
      </c>
      <c r="G37" s="3" t="s">
        <v>4</v>
      </c>
      <c r="H37" s="1"/>
    </row>
    <row r="38" spans="1:8" x14ac:dyDescent="0.25">
      <c r="A38" s="1"/>
      <c r="B38" s="50" t="s">
        <v>132</v>
      </c>
      <c r="C38" s="47">
        <v>2015</v>
      </c>
      <c r="D38" s="47">
        <v>75</v>
      </c>
      <c r="E38" s="46">
        <v>10291875.720000001</v>
      </c>
      <c r="F38" s="10">
        <f t="shared" si="0"/>
        <v>137225.00960000002</v>
      </c>
      <c r="G38" s="3" t="s">
        <v>4</v>
      </c>
      <c r="H38" s="1"/>
    </row>
    <row r="39" spans="1:8" x14ac:dyDescent="0.25">
      <c r="A39" s="1"/>
      <c r="B39" s="50" t="s">
        <v>133</v>
      </c>
      <c r="C39" s="47">
        <v>2015</v>
      </c>
      <c r="D39" s="47">
        <v>50</v>
      </c>
      <c r="E39" s="46">
        <v>5140430.0599999996</v>
      </c>
      <c r="F39" s="10">
        <f t="shared" si="0"/>
        <v>102808.60119999999</v>
      </c>
      <c r="G39" s="3" t="s">
        <v>4</v>
      </c>
      <c r="H39" s="1"/>
    </row>
    <row r="40" spans="1:8" x14ac:dyDescent="0.25">
      <c r="A40" s="1"/>
      <c r="B40" s="50" t="s">
        <v>134</v>
      </c>
      <c r="C40" s="47">
        <v>2015</v>
      </c>
      <c r="D40" s="47">
        <v>50</v>
      </c>
      <c r="E40" s="46">
        <v>5418437.6500000004</v>
      </c>
      <c r="F40" s="10">
        <f t="shared" si="0"/>
        <v>108368.75300000001</v>
      </c>
      <c r="G40" s="3" t="s">
        <v>4</v>
      </c>
      <c r="H40" s="1"/>
    </row>
    <row r="41" spans="1:8" x14ac:dyDescent="0.25">
      <c r="A41" s="1"/>
      <c r="B41" s="50" t="s">
        <v>135</v>
      </c>
      <c r="C41" s="47">
        <v>2015</v>
      </c>
      <c r="D41" s="47">
        <v>30</v>
      </c>
      <c r="E41" s="46">
        <v>4064052.26</v>
      </c>
      <c r="F41" s="10">
        <f t="shared" si="0"/>
        <v>135468.40866666666</v>
      </c>
      <c r="G41" s="3" t="s">
        <v>4</v>
      </c>
      <c r="H41" s="1"/>
    </row>
    <row r="42" spans="1:8" x14ac:dyDescent="0.25">
      <c r="A42" s="1"/>
      <c r="B42" s="50" t="s">
        <v>136</v>
      </c>
      <c r="C42" s="47">
        <v>2015</v>
      </c>
      <c r="D42" s="47">
        <v>75</v>
      </c>
      <c r="E42" s="46">
        <v>7081522.4000000004</v>
      </c>
      <c r="F42" s="10">
        <f t="shared" si="0"/>
        <v>94420.298666666669</v>
      </c>
      <c r="G42" s="3" t="s">
        <v>4</v>
      </c>
      <c r="H42" s="1"/>
    </row>
    <row r="43" spans="1:8" x14ac:dyDescent="0.25">
      <c r="A43" s="1"/>
      <c r="B43" s="50" t="s">
        <v>137</v>
      </c>
      <c r="C43" s="47">
        <v>2015</v>
      </c>
      <c r="D43" s="47">
        <v>75</v>
      </c>
      <c r="E43" s="46">
        <v>3734291.64</v>
      </c>
      <c r="F43" s="10">
        <f t="shared" si="0"/>
        <v>49790.555200000003</v>
      </c>
      <c r="G43" s="3" t="s">
        <v>4</v>
      </c>
      <c r="H43" s="1"/>
    </row>
    <row r="44" spans="1:8" x14ac:dyDescent="0.25">
      <c r="A44" s="1"/>
      <c r="B44" s="50" t="s">
        <v>138</v>
      </c>
      <c r="C44" s="47">
        <v>2015</v>
      </c>
      <c r="D44" s="47">
        <v>75</v>
      </c>
      <c r="E44" s="46">
        <v>20942713.84</v>
      </c>
      <c r="F44" s="10">
        <f t="shared" si="0"/>
        <v>279236.18453333335</v>
      </c>
      <c r="G44" s="3" t="s">
        <v>4</v>
      </c>
      <c r="H44" s="1"/>
    </row>
    <row r="45" spans="1:8" x14ac:dyDescent="0.25">
      <c r="A45" s="1"/>
      <c r="B45" s="50" t="s">
        <v>139</v>
      </c>
      <c r="C45" s="47">
        <v>2015</v>
      </c>
      <c r="D45" s="47">
        <v>75</v>
      </c>
      <c r="E45" s="46">
        <v>28272641.829999998</v>
      </c>
      <c r="F45" s="10">
        <f t="shared" si="0"/>
        <v>376968.55773333332</v>
      </c>
      <c r="G45" s="3" t="s">
        <v>4</v>
      </c>
      <c r="H45" s="1"/>
    </row>
    <row r="46" spans="1:8" x14ac:dyDescent="0.25">
      <c r="A46" s="1"/>
      <c r="B46" s="50" t="s">
        <v>140</v>
      </c>
      <c r="C46" s="47">
        <v>2015</v>
      </c>
      <c r="D46" s="47">
        <v>75</v>
      </c>
      <c r="E46" s="46">
        <v>2195211.89</v>
      </c>
      <c r="F46" s="10">
        <f t="shared" si="0"/>
        <v>29269.491866666667</v>
      </c>
      <c r="G46" s="3" t="s">
        <v>4</v>
      </c>
      <c r="H46" s="1"/>
    </row>
    <row r="47" spans="1:8" x14ac:dyDescent="0.25">
      <c r="A47" s="1"/>
      <c r="B47" s="93" t="s">
        <v>141</v>
      </c>
      <c r="C47" s="94"/>
      <c r="D47" s="94"/>
      <c r="E47" s="95"/>
      <c r="F47" s="18">
        <f>SUM(F10:F46)</f>
        <v>8204464.6347333351</v>
      </c>
      <c r="G47" s="8" t="s">
        <v>4</v>
      </c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</sheetData>
  <sheetProtection password="C6BD" sheet="1" objects="1" scenarios="1"/>
  <mergeCells count="4">
    <mergeCell ref="B47:E4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3996152.39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3453492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542660.39000000013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3807976.05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5530675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-1722698.9500000002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2823333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4380173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2015'!F47</f>
        <v>8204464.6347333351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9205423.2694666702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140695222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75228686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5712964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-3624199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4773350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82090801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9236136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80000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9316136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-3192833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-107267164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-110459997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-19053060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2157308.8430447727</v>
      </c>
      <c r="F30" s="6" t="s">
        <v>4</v>
      </c>
      <c r="G30" s="17">
        <f>-$E$30</f>
        <v>-2157308.8430447727</v>
      </c>
      <c r="H30" s="6" t="s">
        <v>4</v>
      </c>
      <c r="I30" s="1"/>
    </row>
    <row r="31" spans="1:9" x14ac:dyDescent="0.25">
      <c r="A31" s="1"/>
      <c r="B31" s="116" t="s">
        <v>142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143</v>
      </c>
      <c r="C32" s="114"/>
      <c r="D32" s="115"/>
      <c r="E32" s="46">
        <v>126779193.23999999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4893799.96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131672993.19999999</v>
      </c>
      <c r="F35" s="6" t="s">
        <v>4</v>
      </c>
      <c r="G35" s="17">
        <f>-E35</f>
        <v>-131672993.19999999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6864919.9569552541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2016-12-14T14:22:49Z</dcterms:modified>
</cp:coreProperties>
</file>