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E31" i="19" l="1"/>
  <c r="C36" i="19" l="1"/>
  <c r="E36" i="19" s="1"/>
  <c r="F12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C9" i="12" l="1"/>
  <c r="C11" i="12" s="1"/>
  <c r="C31" i="8" s="1"/>
  <c r="E31" i="8" s="1"/>
  <c r="F8" i="2" l="1"/>
  <c r="F8" i="7"/>
  <c r="F11" i="7" s="1"/>
  <c r="F11" i="2" l="1"/>
  <c r="C9" i="10" s="1"/>
  <c r="C15" i="11" l="1"/>
  <c r="C28" i="8" s="1"/>
  <c r="C14" i="4"/>
  <c r="C26" i="8" s="1"/>
  <c r="C26" i="3"/>
  <c r="C24" i="8" s="1"/>
  <c r="F13" i="7"/>
  <c r="C18" i="8" s="1"/>
  <c r="C20" i="3"/>
  <c r="C23" i="8" s="1"/>
  <c r="C9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<sst xmlns="http://schemas.openxmlformats.org/spreadsheetml/2006/main" count="360" uniqueCount="194">
  <si>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</si>
  <si>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</si>
  <si>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</si>
  <si>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</si>
  <si>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</si>
  <si>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</si>
  <si>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</si>
  <si>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</si>
  <si>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</si>
  <si>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</si>
  <si>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</si>
  <si>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</si>
  <si>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</si>
  <si>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</si>
  <si>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</si>
  <si>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</si>
  <si>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</si>
  <si>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</si>
  <si>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</si>
  <si>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</si>
  <si>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</si>
  <si>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</si>
  <si>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</si>
  <si>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</si>
  <si>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</si>
  <si>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</si>
  <si>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</si>
  <si>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</si>
  <si>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</si>
  <si>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</si>
  <si>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</si>
  <si>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</si>
  <si>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</si>
  <si>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</si>
  <si>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</si>
  <si>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</si>
  <si>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</si>
  <si>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</si>
  <si>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</si>
  <si>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</si>
  <si>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</si>
  <si>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</si>
  <si>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</si>
  <si>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</si>
  <si>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</si>
  <si>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</si>
  <si>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</si>
  <si>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</si>
  <si>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</si>
  <si>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</si>
  <si>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</si>
  <si>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</si>
  <si>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</si>
  <si>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</si>
  <si>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</si>
  <si>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</si>
  <si>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</si>
  <si>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</si>
  <si>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</si>
  <si>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</si>
  <si>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</si>
  <si>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</si>
  <si>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</si>
  <si>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</si>
  <si>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</si>
  <si>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</si>
  <si>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</si>
  <si>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</si>
  <si>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</si>
  <si>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</si>
  <si>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</si>
  <si>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</si>
  <si>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</si>
  <si>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</si>
  <si>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</si>
  <si>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</si>
  <si>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</si>
  <si>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</si>
  <si>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</si>
  <si>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</si>
  <si>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</si>
  <si>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</si>
  <si>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</si>
  <si>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</si>
  <si>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</si>
  <si>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</si>
  <si>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</si>
  <si>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</si>
  <si>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</si>
  <si>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</si>
  <si>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</si>
  <si>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</si>
  <si>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</si>
  <si>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</si>
  <si>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</si>
  <si>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</si>
  <si>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</si>
  <si>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</si>
  <si>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</si>
  <si>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</si>
  <si>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</si>
  <si>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</si>
  <si>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</si>
  <si>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</si>
  <si>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</si>
  <si>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</si>
  <si>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</si>
  <si>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</si>
  <si>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</si>
  <si>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</si>
  <si>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</si>
  <si>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</si>
  <si>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</si>
  <si>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</si>
  <si>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</si>
  <si>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</si>
  <si>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</si>
  <si>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</si>
  <si>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</si>
  <si>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</si>
  <si>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</si>
  <si>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</si>
  <si>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</si>
  <si>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</si>
  <si>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</si>
  <si>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</si>
  <si>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</si>
  <si>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</si>
  <si>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</si>
  <si>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</si>
  <si>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</si>
  <si>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</si>
  <si>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</si>
  <si>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</si>
  <si>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</si>
  <si>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</si>
  <si>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</si>
  <si>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</si>
  <si>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</si>
  <si>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</si>
  <si>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</si>
  <si>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</si>
  <si>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</si>
  <si>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</si>
  <si>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</si>
  <si>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</si>
  <si>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</si>
  <si>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</si>
  <si>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</si>
  <si>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</si>
  <si>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</si>
  <si>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</si>
  <si>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</si>
  <si>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</si>
  <si>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</si>
  <si>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</si>
  <si>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</si>
  <si>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</si>
  <si>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</si>
  <si>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</si>
  <si>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</si>
  <si>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</si>
  <si>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</si>
  <si>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</si>
  <si>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</si>
  <si>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</si>
  <si>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</si>
  <si>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</si>
  <si>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</si>
  <si>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</si>
  <si>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</si>
  <si>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</si>
  <si>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</si>
  <si>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</si>
  <si>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</si>
  <si>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</si>
  <si>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</si>
  <si>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</si>
  <si>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</si>
  <si>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</si>
  <si>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</si>
  <si>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</si>
  <si>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</si>
  <si>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</si>
  <si>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</si>
  <si>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</si>
  <si>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SRO anlæg</t>
  </si>
  <si>
    <t>10</t>
  </si>
  <si>
    <t>Afregningsmålere, elektroniske &gt; Ø110 mm</t>
  </si>
  <si>
    <t>Ejendomsskatter</t>
  </si>
  <si>
    <t>Ø110 mm &lt; Ledningsnet ≤ Ø 250 mm</t>
  </si>
  <si>
    <t>Ø 50mm &lt; Ledningsnet ≤ Ø110 mm</t>
  </si>
  <si>
    <t>Galten Vandværk</t>
  </si>
  <si>
    <t>V060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</si>
</sst>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Galten Vandværk</v>
      </c>
      <c r="B1" s="56"/>
      <c r="C1" s="56"/>
      <c r="D1" s="56"/>
      <c r="E1" s="56"/>
    </row>
    <row r="2" spans="1:5" x14ac:dyDescent="0.25">
      <c r="A2" s="220" t="str">
        <f>'1. Forside'!A2</f>
        <v>V060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Galten Vandværk</v>
      </c>
      <c r="B1" s="26"/>
      <c r="C1" s="26"/>
      <c r="D1" s="26"/>
      <c r="E1" s="26"/>
    </row>
    <row r="2" spans="1:5" x14ac:dyDescent="0.25">
      <c r="A2" s="221" t="str">
        <f>'1. Forside'!A2</f>
        <v>V060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12000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-12000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-16203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-15000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-1203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Galten Vandværk</v>
      </c>
      <c r="B1" s="26"/>
      <c r="C1" s="26"/>
      <c r="D1" s="26"/>
      <c r="E1" s="26"/>
    </row>
    <row r="2" spans="1:5" x14ac:dyDescent="0.25">
      <c r="A2" s="221" t="str">
        <f>'1. Forside'!A2</f>
        <v>V060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-1723405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-898006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-825399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-165079.79999999999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Galten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5304554.3454614962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1433933.585256668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159653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49093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108000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1750679.585256668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53363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53363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-1019891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-1019891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784151.58525666804</v>
      </c>
      <c r="D27" s="79" t="s">
        <v>0</v>
      </c>
      <c r="E27" s="10">
        <f>IF(C27&lt;0,0,-C27)</f>
        <v>-784151.58525666804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3903740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3903740</v>
      </c>
      <c r="D36" s="79" t="s">
        <v>0</v>
      </c>
      <c r="E36" s="10">
        <f>-C36</f>
        <v>-3903740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616662.76020482834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Galten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V060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168396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168396</v>
      </c>
      <c r="F11" s="226" t="s">
        <v>0</v>
      </c>
      <c r="G11" s="55">
        <f>E11+G7-G8-G9</f>
        <v>168396</v>
      </c>
      <c r="H11" s="226" t="s">
        <v>0</v>
      </c>
      <c r="I11" s="55">
        <f>G11+I7-I8-I9</f>
        <v>168396</v>
      </c>
      <c r="J11" s="226" t="s">
        <v>0</v>
      </c>
      <c r="K11" s="55">
        <f>K7-K8-K9+K10+I11</f>
        <v>168396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Galten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1553994.2288573768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-5905.1780696580317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-35315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1512774.0507877187</v>
      </c>
      <c r="D13" s="79" t="s">
        <v>0</v>
      </c>
      <c r="E13" s="6">
        <f>C13</f>
        <v>1512774.0507877187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1303756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investeringer'!F13</f>
        <v>293059.35333333333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48914.133333333331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investeringer'!F13</f>
        <v>25666.666666666668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1671396.1533333333</v>
      </c>
      <c r="D19" s="79" t="s">
        <v>0</v>
      </c>
      <c r="E19" s="8">
        <f>C19</f>
        <v>1671396.1533333333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49500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1730000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28000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104073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-12000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-1203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1898370</v>
      </c>
      <c r="D29" s="79" t="s">
        <v>0</v>
      </c>
      <c r="E29" s="6">
        <f>C29</f>
        <v>1898370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-165079.79999999999</v>
      </c>
      <c r="D31" s="79" t="s">
        <v>0</v>
      </c>
      <c r="E31" s="10">
        <f>C31</f>
        <v>-165079.79999999999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616662.76020482834</v>
      </c>
      <c r="D33" s="79" t="s">
        <v>0</v>
      </c>
      <c r="E33" s="12">
        <f>C33</f>
        <v>616662.76020482834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5534123.1643258808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258753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21.387667637963158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14.701754817628707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Galten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V060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1553994.2288573768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1553994.2288573768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1553994.2288573768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-5905.1780696580317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Galten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1165340.2722201468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1548089.0507877187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1553994.2288573768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141258.07540313556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35315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Galten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58894276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1303756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1303756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Galten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287978</v>
      </c>
      <c r="F8" s="34">
        <f t="shared" ref="F8:F10" si="0">E8/D8</f>
        <v>9599.2666666666664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146913</v>
      </c>
      <c r="F9" s="34">
        <f t="shared" si="0"/>
        <v>14691.3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187</v>
      </c>
      <c r="E10" s="32">
        <v>585000</v>
      </c>
      <c r="F10" s="34">
        <f t="shared" si="0"/>
        <v>58500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82790.566666666666</v>
      </c>
      <c r="G11" s="37" t="s">
        <v>0</v>
      </c>
      <c r="H11" s="26"/>
    </row>
    <row r="12" spans="1:8" s="148" customFormat="1" x14ac:dyDescent="0.25">
      <c r="A12" s="26"/>
      <c r="B12" s="107" t="s">
        <v>133</v>
      </c>
      <c r="C12" s="159"/>
      <c r="D12" s="159"/>
      <c r="E12" s="159"/>
      <c r="F12" s="66">
        <v>210268.78666666668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293059.35333333333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Galten Vandværk</v>
      </c>
      <c r="B1" s="162"/>
      <c r="C1" s="162"/>
      <c r="D1" s="162"/>
      <c r="E1" s="162"/>
    </row>
    <row r="2" spans="1:5" x14ac:dyDescent="0.25">
      <c r="A2" s="1" t="str">
        <f>'1. Forside'!A2</f>
        <v>V060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32000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84667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investeringer'!F11</f>
        <v>82790.566666666666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48914.133333333331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Galten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30</v>
      </c>
      <c r="E8" s="32">
        <v>370000</v>
      </c>
      <c r="F8" s="45">
        <f>E8/D8</f>
        <v>12333.333333333334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>
        <v>2015</v>
      </c>
      <c r="D9" s="31">
        <v>75</v>
      </c>
      <c r="E9" s="32">
        <v>450000</v>
      </c>
      <c r="F9" s="45">
        <f t="shared" ref="F9:F10" si="0">E9/D9</f>
        <v>6000</v>
      </c>
      <c r="G9" s="35" t="s">
        <v>0</v>
      </c>
      <c r="H9" s="26"/>
    </row>
    <row r="10" spans="1:8" s="148" customFormat="1" x14ac:dyDescent="0.25">
      <c r="A10" s="26"/>
      <c r="B10" s="29" t="s">
        <v>191</v>
      </c>
      <c r="C10" s="30">
        <v>2015</v>
      </c>
      <c r="D10" s="31">
        <v>75</v>
      </c>
      <c r="E10" s="32">
        <v>550000</v>
      </c>
      <c r="F10" s="45">
        <f t="shared" si="0"/>
        <v>7333.333333333333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25666.666666666668</v>
      </c>
      <c r="G11" s="47" t="s">
        <v>0</v>
      </c>
      <c r="H11" s="26"/>
    </row>
    <row r="12" spans="1:8" s="148" customFormat="1" x14ac:dyDescent="0.25">
      <c r="A12" s="26"/>
      <c r="B12" s="107" t="s">
        <v>131</v>
      </c>
      <c r="C12" s="168"/>
      <c r="D12" s="169"/>
      <c r="E12" s="170"/>
      <c r="F12" s="46">
        <f>SUMIF(C8:C10,"2016",F8:F10)</f>
        <v>0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25666.666666666668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Galten Vandværk</v>
      </c>
      <c r="B1" s="56"/>
      <c r="C1" s="56"/>
      <c r="D1" s="176"/>
      <c r="E1" s="56"/>
    </row>
    <row r="2" spans="1:5" x14ac:dyDescent="0.25">
      <c r="A2" s="220" t="str">
        <f>'1. Forside'!A2</f>
        <v>V060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16500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49500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1730000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1730000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13000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28000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1852433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1748360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104073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2015-08-25T08:06:05Z</dcterms:modified>
</cp:coreProperties>
</file>