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9" i="2" l="1"/>
  <c r="F10" i="2"/>
  <c r="F11" i="2"/>
  <c r="F12" i="2"/>
  <c r="F13" i="2"/>
  <c r="F14" i="2"/>
  <c r="F15" i="2"/>
  <c r="F16" i="2"/>
  <c r="E31" i="19" l="1"/>
  <c r="C36" i="19" l="1"/>
  <c r="E36" i="19" s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6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22" i="7" l="1"/>
  <c r="C9" i="12" l="1"/>
  <c r="C11" i="12" s="1"/>
  <c r="C31" i="8" s="1"/>
  <c r="E31" i="8" s="1"/>
  <c r="F8" i="2" l="1"/>
  <c r="F8" i="7"/>
  <c r="F21" i="7" s="1"/>
  <c r="F17" i="2" l="1"/>
  <c r="C9" i="10" s="1"/>
  <c r="C15" i="11" l="1"/>
  <c r="C28" i="8" s="1"/>
  <c r="C14" i="4"/>
  <c r="C26" i="8" s="1"/>
  <c r="C28" i="3"/>
  <c r="C24" i="8" s="1"/>
  <c r="F23" i="7"/>
  <c r="C18" i="8" s="1"/>
  <c r="C22" i="3"/>
  <c r="C23" i="8" s="1"/>
  <c r="C11" i="3"/>
  <c r="C21" i="8" s="1"/>
  <c r="C8" i="4"/>
  <c r="C25" i="8" s="1"/>
  <c r="C10" i="10"/>
  <c r="C17" i="8" s="1"/>
  <c r="F19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<sst xmlns="http://schemas.openxmlformats.org/spreadsheetml/2006/main" count="409" uniqueCount="206">
  <si>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</si>
  <si>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</si>
  <si>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</si>
  <si>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</si>
  <si>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</si>
  <si>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</si>
  <si>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</si>
  <si>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</si>
  <si>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</si>
  <si>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</si>
  <si>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</si>
  <si>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</si>
  <si>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</si>
  <si>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</si>
  <si>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</si>
  <si>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</si>
  <si>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</si>
  <si>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</si>
  <si>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</si>
  <si>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</si>
  <si>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</si>
  <si>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</si>
  <si>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</si>
  <si>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</si>
  <si>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</si>
  <si>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</si>
  <si>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</si>
  <si>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</si>
  <si>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</si>
  <si>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</si>
  <si>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</si>
  <si>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</si>
  <si>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</si>
  <si>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</si>
  <si>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</si>
  <si>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</si>
  <si>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</si>
  <si>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</si>
  <si>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</si>
  <si>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</si>
  <si>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</si>
  <si>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</si>
  <si>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</si>
  <si>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</si>
  <si>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</si>
  <si>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</si>
  <si>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</si>
  <si>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</si>
  <si>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</si>
  <si>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</si>
  <si>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</si>
  <si>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</si>
  <si>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</si>
  <si>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</si>
  <si>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</si>
  <si>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</si>
  <si>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</si>
  <si>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</si>
  <si>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</si>
  <si>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</si>
  <si>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</si>
  <si>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</si>
  <si>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</si>
  <si>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</si>
  <si>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</si>
  <si>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</si>
  <si>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</si>
  <si>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</si>
  <si>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</si>
  <si>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</si>
  <si>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</si>
  <si>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</si>
  <si>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</si>
  <si>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</si>
  <si>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</si>
  <si>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</si>
  <si>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</si>
  <si>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</si>
  <si>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</si>
  <si>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</si>
  <si>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</si>
  <si>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</si>
  <si>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</si>
  <si>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</si>
  <si>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</si>
  <si>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</si>
  <si>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</si>
  <si>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</si>
  <si>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</si>
  <si>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</si>
  <si>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</si>
  <si>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</si>
  <si>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</si>
  <si>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</si>
  <si>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</si>
  <si>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</si>
  <si>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</si>
  <si>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</si>
  <si>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</si>
  <si>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</si>
  <si>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</si>
  <si>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</si>
  <si>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</si>
  <si>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</si>
  <si>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</si>
  <si>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</si>
  <si>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</si>
  <si>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</si>
  <si>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</si>
  <si>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</si>
  <si>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</si>
  <si>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</si>
  <si>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</si>
  <si>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</si>
  <si>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</si>
  <si>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</si>
  <si>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</si>
  <si>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</si>
  <si>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</si>
  <si>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</si>
  <si>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</si>
  <si>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</si>
  <si>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</si>
  <si>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</si>
  <si>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</si>
  <si>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</si>
  <si>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</si>
  <si>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</si>
  <si>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</si>
  <si>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</si>
  <si>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</si>
  <si>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</si>
  <si>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</si>
  <si>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</si>
  <si>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</si>
  <si>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</si>
  <si>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</si>
  <si>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</si>
  <si>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</si>
  <si>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</si>
  <si>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</si>
  <si>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</si>
  <si>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</si>
  <si>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</si>
  <si>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</si>
  <si>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</si>
  <si>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</si>
  <si>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</si>
  <si>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</si>
  <si>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</si>
  <si>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</si>
  <si>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</si>
  <si>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</si>
  <si>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</si>
  <si>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</si>
  <si>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</si>
  <si>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</si>
  <si>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</si>
  <si>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</si>
  <si>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</si>
  <si>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</si>
  <si>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</si>
  <si>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</si>
  <si>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</si>
  <si>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</si>
  <si>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</si>
  <si>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</si>
  <si>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</si>
  <si>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</si>
  <si>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</si>
  <si>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</si>
  <si>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</si>
  <si>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</si>
  <si>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</si>
  <si>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</si>
  <si>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</si>
  <si>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</si>
  <si>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</si>
  <si>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</si>
  <si>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</si>
  <si>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</si>
  <si>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</si>
  <si>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</si>
  <si>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Ø110 mm &lt; Ledningsnet ≤ Ø 250 mm</t>
  </si>
  <si>
    <t>2014</t>
  </si>
  <si>
    <t>75</t>
  </si>
  <si>
    <t>Stik på ledningsnet, Konstruktioner</t>
  </si>
  <si>
    <t xml:space="preserve">Afregningsmålere, mekaniske </t>
  </si>
  <si>
    <t>8</t>
  </si>
  <si>
    <t>Filteranlæg, åbne filtre, dobbelt filtrering, Kontruktioner</t>
  </si>
  <si>
    <t>50</t>
  </si>
  <si>
    <t>Ventiler på Ø110 mm &lt; Ledningsnet ≤ Ø 250 mm</t>
  </si>
  <si>
    <t>Elanlæg - vandværk</t>
  </si>
  <si>
    <t>25</t>
  </si>
  <si>
    <t>Rentvandsbeholder  element</t>
  </si>
  <si>
    <t>Administrationbygninger</t>
  </si>
  <si>
    <t>Arbejdsplads</t>
  </si>
  <si>
    <t>5</t>
  </si>
  <si>
    <t>Ledelsessystem</t>
  </si>
  <si>
    <t>Tjenestemandspensioner</t>
  </si>
  <si>
    <t>Ejendomsskatter</t>
  </si>
  <si>
    <t>Køb af ydelser og produkter, der er omfattet af prisloftreguleringen, hos et andet selskab</t>
  </si>
  <si>
    <t>Beholderanlæg - vandtårn</t>
  </si>
  <si>
    <t>Rentvandsbeholder  insitu støbt</t>
  </si>
  <si>
    <t>Gentofte Vand AS</t>
  </si>
  <si>
    <t>V061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</si>
</sst>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204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205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129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138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33" t="s">
        <v>139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Gentofte Vand AS</v>
      </c>
      <c r="B1" s="56"/>
      <c r="C1" s="56"/>
      <c r="D1" s="56"/>
      <c r="E1" s="56"/>
    </row>
    <row r="2" spans="1:5" x14ac:dyDescent="0.25">
      <c r="A2" s="220" t="str">
        <f>'1. Forside'!A2</f>
        <v>V061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119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 t="s">
        <v>198</v>
      </c>
      <c r="C7" s="51">
        <v>146250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146250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147</v>
      </c>
      <c r="C11" s="192"/>
      <c r="D11" s="189"/>
      <c r="E11" s="56"/>
    </row>
    <row r="12" spans="1:5" ht="16.7" customHeight="1" x14ac:dyDescent="0.25">
      <c r="A12" s="56"/>
      <c r="B12" s="108" t="s">
        <v>148</v>
      </c>
      <c r="C12" s="19">
        <v>135864</v>
      </c>
      <c r="D12" s="151" t="s">
        <v>0</v>
      </c>
      <c r="E12" s="56"/>
    </row>
    <row r="13" spans="1:5" ht="16.7" customHeight="1" x14ac:dyDescent="0.25">
      <c r="A13" s="56"/>
      <c r="B13" s="108" t="s">
        <v>149</v>
      </c>
      <c r="C13" s="40">
        <v>90000</v>
      </c>
      <c r="D13" s="151" t="s">
        <v>0</v>
      </c>
      <c r="E13" s="56"/>
    </row>
    <row r="14" spans="1:5" x14ac:dyDescent="0.25">
      <c r="A14" s="56"/>
      <c r="B14" s="28" t="s">
        <v>150</v>
      </c>
      <c r="C14" s="55">
        <f>C12-C13</f>
        <v>45864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Gentofte Vand AS</v>
      </c>
      <c r="B1" s="26"/>
      <c r="C1" s="26"/>
      <c r="D1" s="26"/>
      <c r="E1" s="26"/>
    </row>
    <row r="2" spans="1:5" x14ac:dyDescent="0.25">
      <c r="A2" s="221" t="str">
        <f>'1. Forside'!A2</f>
        <v>V061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179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5387428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30000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5357428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4389922.5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4188717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201205.5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Gentofte Vand AS</v>
      </c>
      <c r="B1" s="26"/>
      <c r="C1" s="26"/>
      <c r="D1" s="26"/>
      <c r="E1" s="26"/>
    </row>
    <row r="2" spans="1:5" x14ac:dyDescent="0.25">
      <c r="A2" s="221" t="str">
        <f>'1. Forside'!A2</f>
        <v>V061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180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-860191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1082193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-1942384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-388476.8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Gentofte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V061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181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69723584.915581182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6712872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3248435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1115308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1332000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12408615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270400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270400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5195934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-6403484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-11471466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-17874950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-1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69388605.519999996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69388605.519999996</v>
      </c>
      <c r="D36" s="79" t="s">
        <v>0</v>
      </c>
      <c r="E36" s="10">
        <f>-C36</f>
        <v>-69388605.519999996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334979.39558118582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Gentofte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V061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182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3634730</v>
      </c>
      <c r="D7" s="222" t="s">
        <v>0</v>
      </c>
      <c r="E7" s="223">
        <v>4839821</v>
      </c>
      <c r="F7" s="222" t="s">
        <v>0</v>
      </c>
      <c r="G7" s="223">
        <v>5195934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2103894</v>
      </c>
      <c r="D8" s="222" t="s">
        <v>0</v>
      </c>
      <c r="E8" s="224">
        <v>4839821</v>
      </c>
      <c r="F8" s="222" t="s">
        <v>0</v>
      </c>
      <c r="G8" s="224">
        <v>5195934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1530836</v>
      </c>
      <c r="D11" s="226" t="s">
        <v>0</v>
      </c>
      <c r="E11" s="55">
        <f>C11+E7-E8-E9</f>
        <v>1530836</v>
      </c>
      <c r="F11" s="226" t="s">
        <v>0</v>
      </c>
      <c r="G11" s="55">
        <f>E11+G7-G8-G9</f>
        <v>1530836</v>
      </c>
      <c r="H11" s="226" t="s">
        <v>0</v>
      </c>
      <c r="I11" s="55">
        <f>G11+I7-I8-I9</f>
        <v>1530836</v>
      </c>
      <c r="J11" s="226" t="s">
        <v>0</v>
      </c>
      <c r="K11" s="55">
        <f>K7-K8-K9+K10+I11</f>
        <v>1530836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Gentofte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V061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22021381.444292225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-83681.249488310452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-284076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21653624.194803916</v>
      </c>
      <c r="D13" s="79" t="s">
        <v>0</v>
      </c>
      <c r="E13" s="6">
        <f>C13</f>
        <v>21653624.194803916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5331234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investeringer'!F19</f>
        <v>4491384.1366666676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233076.34666666668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investeringer'!F23</f>
        <v>1862466.6666666665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11918161.15</v>
      </c>
      <c r="D19" s="79" t="s">
        <v>0</v>
      </c>
      <c r="E19" s="8">
        <f>C19</f>
        <v>11918161.15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omkostninger'!C11</f>
        <v>3798900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omkostninger'!C16</f>
        <v>24110769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omkostninger'!C22</f>
        <v>100000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omkostninger'!C28</f>
        <v>33480.769999999553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servicemål'!C8</f>
        <v>146250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servicemål'!C14</f>
        <v>45864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5357428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201205.5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33793897.269999996</v>
      </c>
      <c r="D29" s="79" t="s">
        <v>0</v>
      </c>
      <c r="E29" s="6">
        <f>C29</f>
        <v>33793897.269999996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-388476.8</v>
      </c>
      <c r="D31" s="79" t="s">
        <v>0</v>
      </c>
      <c r="E31" s="10">
        <f>C31</f>
        <v>-388476.8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334979.39558118582</v>
      </c>
      <c r="D33" s="79" t="s">
        <v>0</v>
      </c>
      <c r="E33" s="12">
        <f>C33</f>
        <v>334979.39558118582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67312185.210385099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3617520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18.607273825821309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11.94227432339976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Gentofte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V061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125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22021381.444292225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22021381.444292225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22021381.444292225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-83681.249488310452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Gentofte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V061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124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17511402.524501178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21937700.194803916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22021381.444292225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1136303.2825254789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284076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Gentofte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V061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220122043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5331234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5331234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5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Gentofte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V061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127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183</v>
      </c>
      <c r="C8" s="30" t="s">
        <v>184</v>
      </c>
      <c r="D8" s="31" t="s">
        <v>185</v>
      </c>
      <c r="E8" s="32">
        <v>22989423</v>
      </c>
      <c r="F8" s="34">
        <f t="shared" ref="F8" si="0">E8/D8</f>
        <v>306525.64</v>
      </c>
      <c r="G8" s="35" t="s">
        <v>0</v>
      </c>
      <c r="H8" s="26"/>
    </row>
    <row r="9" spans="1:8" s="148" customFormat="1" x14ac:dyDescent="0.25">
      <c r="A9" s="26"/>
      <c r="B9" s="29" t="s">
        <v>186</v>
      </c>
      <c r="C9" s="30" t="s">
        <v>184</v>
      </c>
      <c r="D9" s="31" t="s">
        <v>185</v>
      </c>
      <c r="E9" s="32">
        <v>2657680</v>
      </c>
      <c r="F9" s="34">
        <f t="shared" ref="F9:F16" si="1">E9/D9</f>
        <v>35435.73333333333</v>
      </c>
      <c r="G9" s="35" t="s">
        <v>0</v>
      </c>
      <c r="H9" s="26"/>
    </row>
    <row r="10" spans="1:8" s="148" customFormat="1" x14ac:dyDescent="0.25">
      <c r="A10" s="26"/>
      <c r="B10" s="29" t="s">
        <v>187</v>
      </c>
      <c r="C10" s="30" t="s">
        <v>184</v>
      </c>
      <c r="D10" s="31" t="s">
        <v>188</v>
      </c>
      <c r="E10" s="32">
        <v>927804</v>
      </c>
      <c r="F10" s="34">
        <f t="shared" si="1"/>
        <v>115975.5</v>
      </c>
      <c r="G10" s="35" t="s">
        <v>0</v>
      </c>
      <c r="H10" s="26"/>
    </row>
    <row r="11" spans="1:8" s="148" customFormat="1" x14ac:dyDescent="0.25">
      <c r="A11" s="26"/>
      <c r="B11" s="29" t="s">
        <v>189</v>
      </c>
      <c r="C11" s="30" t="s">
        <v>184</v>
      </c>
      <c r="D11" s="31" t="s">
        <v>190</v>
      </c>
      <c r="E11" s="32">
        <v>42065</v>
      </c>
      <c r="F11" s="34">
        <f t="shared" si="1"/>
        <v>841.3</v>
      </c>
      <c r="G11" s="35" t="s">
        <v>0</v>
      </c>
      <c r="H11" s="26"/>
    </row>
    <row r="12" spans="1:8" s="148" customFormat="1" x14ac:dyDescent="0.25">
      <c r="A12" s="26"/>
      <c r="B12" s="29" t="s">
        <v>191</v>
      </c>
      <c r="C12" s="30" t="s">
        <v>184</v>
      </c>
      <c r="D12" s="31" t="s">
        <v>185</v>
      </c>
      <c r="E12" s="32">
        <v>348016</v>
      </c>
      <c r="F12" s="34">
        <f t="shared" si="1"/>
        <v>4640.2133333333331</v>
      </c>
      <c r="G12" s="35" t="s">
        <v>0</v>
      </c>
      <c r="H12" s="26"/>
    </row>
    <row r="13" spans="1:8" s="148" customFormat="1" x14ac:dyDescent="0.25">
      <c r="A13" s="26"/>
      <c r="B13" s="29" t="s">
        <v>192</v>
      </c>
      <c r="C13" s="30" t="s">
        <v>184</v>
      </c>
      <c r="D13" s="31" t="s">
        <v>193</v>
      </c>
      <c r="E13" s="32">
        <v>912159</v>
      </c>
      <c r="F13" s="34">
        <f t="shared" si="1"/>
        <v>36486.36</v>
      </c>
      <c r="G13" s="35" t="s">
        <v>0</v>
      </c>
      <c r="H13" s="26"/>
    </row>
    <row r="14" spans="1:8" s="148" customFormat="1" x14ac:dyDescent="0.25">
      <c r="A14" s="26"/>
      <c r="B14" s="29" t="s">
        <v>194</v>
      </c>
      <c r="C14" s="30" t="s">
        <v>184</v>
      </c>
      <c r="D14" s="31" t="s">
        <v>190</v>
      </c>
      <c r="E14" s="32">
        <v>52836</v>
      </c>
      <c r="F14" s="34">
        <f t="shared" si="1"/>
        <v>1056.72</v>
      </c>
      <c r="G14" s="35" t="s">
        <v>0</v>
      </c>
      <c r="H14" s="26"/>
    </row>
    <row r="15" spans="1:8" s="148" customFormat="1" x14ac:dyDescent="0.25">
      <c r="A15" s="26"/>
      <c r="B15" s="29" t="s">
        <v>195</v>
      </c>
      <c r="C15" s="30" t="s">
        <v>184</v>
      </c>
      <c r="D15" s="31" t="s">
        <v>185</v>
      </c>
      <c r="E15" s="32">
        <v>16705373</v>
      </c>
      <c r="F15" s="34">
        <f t="shared" si="1"/>
        <v>222738.30666666667</v>
      </c>
      <c r="G15" s="35" t="s">
        <v>0</v>
      </c>
      <c r="H15" s="26"/>
    </row>
    <row r="16" spans="1:8" s="148" customFormat="1" x14ac:dyDescent="0.25">
      <c r="A16" s="26"/>
      <c r="B16" s="29" t="s">
        <v>196</v>
      </c>
      <c r="C16" s="30" t="s">
        <v>184</v>
      </c>
      <c r="D16" s="31" t="s">
        <v>197</v>
      </c>
      <c r="E16" s="32">
        <v>974192</v>
      </c>
      <c r="F16" s="34">
        <f t="shared" si="1"/>
        <v>194838.39999999999</v>
      </c>
      <c r="G16" s="35" t="s">
        <v>0</v>
      </c>
      <c r="H16" s="26"/>
    </row>
    <row r="17" spans="1:8" s="148" customFormat="1" x14ac:dyDescent="0.25">
      <c r="A17" s="26"/>
      <c r="B17" s="23" t="s">
        <v>71</v>
      </c>
      <c r="C17" s="158"/>
      <c r="D17" s="158"/>
      <c r="E17" s="158"/>
      <c r="F17" s="36">
        <f>SUM(F8:F16)</f>
        <v>918538.17333333334</v>
      </c>
      <c r="G17" s="37" t="s">
        <v>0</v>
      </c>
      <c r="H17" s="26"/>
    </row>
    <row r="18" spans="1:8" s="148" customFormat="1" x14ac:dyDescent="0.25">
      <c r="A18" s="26"/>
      <c r="B18" s="107" t="s">
        <v>133</v>
      </c>
      <c r="C18" s="159"/>
      <c r="D18" s="159"/>
      <c r="E18" s="159"/>
      <c r="F18" s="66">
        <v>3572845.9633333343</v>
      </c>
      <c r="G18" s="37" t="s">
        <v>0</v>
      </c>
      <c r="H18" s="26"/>
    </row>
    <row r="19" spans="1:8" s="148" customFormat="1" x14ac:dyDescent="0.25">
      <c r="A19" s="26"/>
      <c r="B19" s="39" t="s">
        <v>68</v>
      </c>
      <c r="C19" s="160"/>
      <c r="D19" s="160"/>
      <c r="E19" s="161"/>
      <c r="F19" s="38">
        <f>F17+F18</f>
        <v>4491384.1366666676</v>
      </c>
      <c r="G19" s="38" t="s">
        <v>0</v>
      </c>
      <c r="H19" s="26"/>
    </row>
    <row r="20" spans="1:8" s="148" customFormat="1" x14ac:dyDescent="0.25">
      <c r="A20" s="26"/>
      <c r="B20" s="26"/>
      <c r="C20" s="26"/>
      <c r="D20" s="26"/>
      <c r="E20" s="26"/>
      <c r="F20" s="26"/>
      <c r="G20" s="26"/>
      <c r="H20" s="26"/>
    </row>
    <row r="21" spans="1:8" s="148" customFormat="1" x14ac:dyDescent="0.25">
      <c r="A21" s="26"/>
      <c r="B21" s="26"/>
      <c r="C21" s="26"/>
      <c r="D21" s="26"/>
      <c r="E21" s="26"/>
      <c r="F21" s="26"/>
      <c r="G21" s="26"/>
      <c r="H21" s="26"/>
    </row>
    <row r="22" spans="1:8" s="148" customFormat="1" x14ac:dyDescent="0.25">
      <c r="A22" s="26"/>
      <c r="B22" s="26"/>
      <c r="C22" s="26"/>
      <c r="D22" s="26"/>
      <c r="E22" s="26"/>
      <c r="F22" s="26"/>
      <c r="G22" s="26"/>
      <c r="H22" s="26"/>
    </row>
    <row r="23" spans="1:8" s="148" customFormat="1" hidden="1" x14ac:dyDescent="0.25"/>
    <row r="24" spans="1:8" s="148" customFormat="1" hidden="1" x14ac:dyDescent="0.25"/>
    <row r="25" spans="1:8" s="148" customFormat="1" hidden="1" x14ac:dyDescent="0.25"/>
    <row r="26" spans="1:8" s="148" customFormat="1" ht="14.45" hidden="1" customHeight="1" x14ac:dyDescent="0.25"/>
    <row r="27" spans="1:8" s="148" customFormat="1" ht="14.45" hidden="1" customHeight="1" x14ac:dyDescent="0.25"/>
    <row r="28" spans="1:8" s="148" customFormat="1" ht="15" hidden="1" customHeight="1" x14ac:dyDescent="0.25"/>
    <row r="29" spans="1:8" s="148" customFormat="1" ht="15" hidden="1" customHeight="1" x14ac:dyDescent="0.25"/>
    <row r="30" spans="1:8" s="148" customFormat="1" ht="15" hidden="1" customHeight="1" x14ac:dyDescent="0.25"/>
    <row r="31" spans="1:8" s="148" customFormat="1" ht="15" hidden="1" customHeight="1" x14ac:dyDescent="0.25"/>
    <row r="32" spans="1:8" s="148" customFormat="1" ht="15" hidden="1" customHeight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Gentofte Vand AS</v>
      </c>
      <c r="B1" s="162"/>
      <c r="C1" s="162"/>
      <c r="D1" s="162"/>
      <c r="E1" s="162"/>
    </row>
    <row r="2" spans="1:5" x14ac:dyDescent="0.25">
      <c r="A2" s="1" t="str">
        <f>'1. Forside'!A2</f>
        <v>V061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122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728667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875333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investeringer'!F17</f>
        <v>918538.17333333334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233076.34666666668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0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Gentofte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V061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121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189</v>
      </c>
      <c r="C8" s="30">
        <v>2015</v>
      </c>
      <c r="D8" s="31">
        <v>50</v>
      </c>
      <c r="E8" s="32">
        <v>1500000</v>
      </c>
      <c r="F8" s="45">
        <f>E8/D8</f>
        <v>30000</v>
      </c>
      <c r="G8" s="35" t="s">
        <v>0</v>
      </c>
      <c r="H8" s="26"/>
    </row>
    <row r="9" spans="1:8" s="148" customFormat="1" x14ac:dyDescent="0.25">
      <c r="A9" s="26"/>
      <c r="B9" s="29" t="s">
        <v>192</v>
      </c>
      <c r="C9" s="30">
        <v>2015</v>
      </c>
      <c r="D9" s="31">
        <v>25</v>
      </c>
      <c r="E9" s="32">
        <v>450000</v>
      </c>
      <c r="F9" s="45">
        <f t="shared" ref="F9:F20" si="0">E9/D9</f>
        <v>18000</v>
      </c>
      <c r="G9" s="35" t="s">
        <v>0</v>
      </c>
      <c r="H9" s="26"/>
    </row>
    <row r="10" spans="1:8" s="148" customFormat="1" x14ac:dyDescent="0.25">
      <c r="A10" s="26"/>
      <c r="B10" s="29" t="s">
        <v>183</v>
      </c>
      <c r="C10" s="30">
        <v>2015</v>
      </c>
      <c r="D10" s="31">
        <v>75</v>
      </c>
      <c r="E10" s="32">
        <v>28000000</v>
      </c>
      <c r="F10" s="45">
        <f t="shared" si="0"/>
        <v>373333.33333333331</v>
      </c>
      <c r="G10" s="35" t="s">
        <v>0</v>
      </c>
      <c r="H10" s="26"/>
    </row>
    <row r="11" spans="1:8" s="148" customFormat="1" x14ac:dyDescent="0.25">
      <c r="A11" s="26"/>
      <c r="B11" s="29" t="s">
        <v>186</v>
      </c>
      <c r="C11" s="30">
        <v>2015</v>
      </c>
      <c r="D11" s="31">
        <v>75</v>
      </c>
      <c r="E11" s="32">
        <v>3000000</v>
      </c>
      <c r="F11" s="45">
        <f t="shared" si="0"/>
        <v>40000</v>
      </c>
      <c r="G11" s="35" t="s">
        <v>0</v>
      </c>
      <c r="H11" s="26"/>
    </row>
    <row r="12" spans="1:8" s="148" customFormat="1" x14ac:dyDescent="0.25">
      <c r="A12" s="26"/>
      <c r="B12" s="29" t="s">
        <v>187</v>
      </c>
      <c r="C12" s="30">
        <v>2015</v>
      </c>
      <c r="D12" s="31">
        <v>8</v>
      </c>
      <c r="E12" s="32">
        <v>1500000</v>
      </c>
      <c r="F12" s="45">
        <f t="shared" si="0"/>
        <v>187500</v>
      </c>
      <c r="G12" s="35" t="s">
        <v>0</v>
      </c>
      <c r="H12" s="26"/>
    </row>
    <row r="13" spans="1:8" s="148" customFormat="1" x14ac:dyDescent="0.25">
      <c r="A13" s="26"/>
      <c r="B13" s="29" t="s">
        <v>196</v>
      </c>
      <c r="C13" s="30">
        <v>2015</v>
      </c>
      <c r="D13" s="31">
        <v>5</v>
      </c>
      <c r="E13" s="32">
        <v>1139000</v>
      </c>
      <c r="F13" s="45">
        <f t="shared" si="0"/>
        <v>227800</v>
      </c>
      <c r="G13" s="35" t="s">
        <v>0</v>
      </c>
      <c r="H13" s="26"/>
    </row>
    <row r="14" spans="1:8" s="148" customFormat="1" x14ac:dyDescent="0.25">
      <c r="A14" s="26"/>
      <c r="B14" s="29" t="s">
        <v>202</v>
      </c>
      <c r="C14" s="30">
        <v>2015</v>
      </c>
      <c r="D14" s="31">
        <v>30</v>
      </c>
      <c r="E14" s="32">
        <v>3000000</v>
      </c>
      <c r="F14" s="45">
        <f t="shared" si="0"/>
        <v>100000</v>
      </c>
      <c r="G14" s="35" t="s">
        <v>0</v>
      </c>
      <c r="H14" s="26"/>
    </row>
    <row r="15" spans="1:8" s="148" customFormat="1" x14ac:dyDescent="0.25">
      <c r="A15" s="26"/>
      <c r="B15" s="29" t="s">
        <v>203</v>
      </c>
      <c r="C15" s="30">
        <v>2016</v>
      </c>
      <c r="D15" s="31">
        <v>50</v>
      </c>
      <c r="E15" s="32">
        <v>2000000</v>
      </c>
      <c r="F15" s="45">
        <f t="shared" si="0"/>
        <v>40000</v>
      </c>
      <c r="G15" s="35" t="s">
        <v>0</v>
      </c>
      <c r="H15" s="26"/>
    </row>
    <row r="16" spans="1:8" s="148" customFormat="1" x14ac:dyDescent="0.25">
      <c r="A16" s="26"/>
      <c r="B16" s="29" t="s">
        <v>192</v>
      </c>
      <c r="C16" s="30">
        <v>2016</v>
      </c>
      <c r="D16" s="31">
        <v>25</v>
      </c>
      <c r="E16" s="32">
        <v>500000</v>
      </c>
      <c r="F16" s="45">
        <f t="shared" si="0"/>
        <v>20000</v>
      </c>
      <c r="G16" s="35" t="s">
        <v>0</v>
      </c>
      <c r="H16" s="26"/>
    </row>
    <row r="17" spans="1:8" s="148" customFormat="1" x14ac:dyDescent="0.25">
      <c r="A17" s="26"/>
      <c r="B17" s="29" t="s">
        <v>183</v>
      </c>
      <c r="C17" s="30">
        <v>2016</v>
      </c>
      <c r="D17" s="31">
        <v>75</v>
      </c>
      <c r="E17" s="32">
        <v>28000000</v>
      </c>
      <c r="F17" s="45">
        <f t="shared" si="0"/>
        <v>373333.33333333331</v>
      </c>
      <c r="G17" s="35" t="s">
        <v>0</v>
      </c>
      <c r="H17" s="26"/>
    </row>
    <row r="18" spans="1:8" s="148" customFormat="1" x14ac:dyDescent="0.25">
      <c r="A18" s="26"/>
      <c r="B18" s="29" t="s">
        <v>186</v>
      </c>
      <c r="C18" s="30">
        <v>2016</v>
      </c>
      <c r="D18" s="31">
        <v>75</v>
      </c>
      <c r="E18" s="32">
        <v>3000000</v>
      </c>
      <c r="F18" s="45">
        <f t="shared" si="0"/>
        <v>40000</v>
      </c>
      <c r="G18" s="35" t="s">
        <v>0</v>
      </c>
      <c r="H18" s="26"/>
    </row>
    <row r="19" spans="1:8" s="148" customFormat="1" x14ac:dyDescent="0.25">
      <c r="A19" s="26"/>
      <c r="B19" s="29" t="s">
        <v>187</v>
      </c>
      <c r="C19" s="30">
        <v>2016</v>
      </c>
      <c r="D19" s="31">
        <v>8</v>
      </c>
      <c r="E19" s="32">
        <v>1500000</v>
      </c>
      <c r="F19" s="45">
        <f t="shared" si="0"/>
        <v>187500</v>
      </c>
      <c r="G19" s="35" t="s">
        <v>0</v>
      </c>
      <c r="H19" s="26"/>
    </row>
    <row r="20" spans="1:8" s="148" customFormat="1" x14ac:dyDescent="0.25">
      <c r="A20" s="26"/>
      <c r="B20" s="29" t="s">
        <v>196</v>
      </c>
      <c r="C20" s="30">
        <v>2016</v>
      </c>
      <c r="D20" s="31">
        <v>5</v>
      </c>
      <c r="E20" s="32">
        <v>1125000</v>
      </c>
      <c r="F20" s="45">
        <f t="shared" si="0"/>
        <v>225000</v>
      </c>
      <c r="G20" s="35" t="s">
        <v>0</v>
      </c>
      <c r="H20" s="26"/>
    </row>
    <row r="21" spans="1:8" s="148" customFormat="1" x14ac:dyDescent="0.25">
      <c r="A21" s="26"/>
      <c r="B21" s="109" t="s">
        <v>72</v>
      </c>
      <c r="C21" s="165"/>
      <c r="D21" s="166"/>
      <c r="E21" s="167"/>
      <c r="F21" s="46">
        <f>SUMIF(C8:C20,"2015",F8:F20)</f>
        <v>976633.33333333326</v>
      </c>
      <c r="G21" s="47" t="s">
        <v>0</v>
      </c>
      <c r="H21" s="26"/>
    </row>
    <row r="22" spans="1:8" s="148" customFormat="1" x14ac:dyDescent="0.25">
      <c r="A22" s="26"/>
      <c r="B22" s="107" t="s">
        <v>131</v>
      </c>
      <c r="C22" s="168"/>
      <c r="D22" s="169"/>
      <c r="E22" s="170"/>
      <c r="F22" s="46">
        <f>SUMIF(C8:C20,"2016",F8:F20)</f>
        <v>885833.33333333326</v>
      </c>
      <c r="G22" s="47" t="s">
        <v>0</v>
      </c>
      <c r="H22" s="26"/>
    </row>
    <row r="23" spans="1:8" s="148" customFormat="1" x14ac:dyDescent="0.25">
      <c r="A23" s="26"/>
      <c r="B23" s="50" t="s">
        <v>36</v>
      </c>
      <c r="C23" s="171"/>
      <c r="D23" s="172"/>
      <c r="E23" s="172"/>
      <c r="F23" s="48">
        <f>F21+F22</f>
        <v>1862466.6666666665</v>
      </c>
      <c r="G23" s="49" t="s">
        <v>0</v>
      </c>
      <c r="H23" s="26"/>
    </row>
    <row r="24" spans="1:8" s="148" customFormat="1" x14ac:dyDescent="0.25">
      <c r="A24" s="26"/>
      <c r="B24" s="26"/>
      <c r="C24" s="164"/>
      <c r="D24" s="26"/>
      <c r="E24" s="26"/>
      <c r="F24" s="26"/>
      <c r="G24" s="26"/>
      <c r="H24" s="26"/>
    </row>
    <row r="25" spans="1:8" s="148" customFormat="1" x14ac:dyDescent="0.25">
      <c r="A25" s="26"/>
      <c r="B25" s="26"/>
      <c r="C25" s="164"/>
      <c r="D25" s="26"/>
      <c r="E25" s="26"/>
      <c r="F25" s="26"/>
      <c r="G25" s="26"/>
      <c r="H25" s="26"/>
    </row>
    <row r="26" spans="1:8" s="148" customFormat="1" x14ac:dyDescent="0.25">
      <c r="A26" s="26"/>
      <c r="B26" s="26"/>
      <c r="C26" s="164"/>
      <c r="D26" s="26"/>
      <c r="E26" s="26"/>
      <c r="F26" s="173"/>
      <c r="G26" s="173"/>
      <c r="H26" s="26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t="12" hidden="1" customHeight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1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Gentofte Vand AS</v>
      </c>
      <c r="B1" s="56"/>
      <c r="C1" s="56"/>
      <c r="D1" s="176"/>
      <c r="E1" s="56"/>
    </row>
    <row r="2" spans="1:5" x14ac:dyDescent="0.25">
      <c r="A2" s="220" t="str">
        <f>'1. Forside'!A2</f>
        <v>V061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120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32900</v>
      </c>
      <c r="D7" s="181" t="s">
        <v>0</v>
      </c>
      <c r="E7" s="56"/>
    </row>
    <row r="8" spans="1:5" x14ac:dyDescent="0.25">
      <c r="A8" s="56"/>
      <c r="B8" s="206" t="s">
        <v>201</v>
      </c>
      <c r="C8" s="51">
        <v>1980000</v>
      </c>
      <c r="D8" s="181" t="s">
        <v>0</v>
      </c>
      <c r="E8" s="56"/>
    </row>
    <row r="9" spans="1:5" x14ac:dyDescent="0.25">
      <c r="A9" s="56"/>
      <c r="B9" s="206" t="s">
        <v>199</v>
      </c>
      <c r="C9" s="51">
        <v>1475000</v>
      </c>
      <c r="D9" s="181" t="s">
        <v>0</v>
      </c>
      <c r="E9" s="56"/>
    </row>
    <row r="10" spans="1:5" x14ac:dyDescent="0.25">
      <c r="A10" s="56"/>
      <c r="B10" s="206" t="s">
        <v>200</v>
      </c>
      <c r="C10" s="51">
        <v>311000</v>
      </c>
      <c r="D10" s="181" t="s">
        <v>0</v>
      </c>
      <c r="E10" s="56"/>
    </row>
    <row r="11" spans="1:5" x14ac:dyDescent="0.25">
      <c r="A11" s="56"/>
      <c r="B11" s="54" t="s">
        <v>35</v>
      </c>
      <c r="C11" s="55">
        <f>SUM(C7:C10)</f>
        <v>3798900</v>
      </c>
      <c r="D11" s="54" t="s">
        <v>0</v>
      </c>
      <c r="E11" s="56"/>
    </row>
    <row r="12" spans="1:5" x14ac:dyDescent="0.25">
      <c r="A12" s="56"/>
      <c r="B12" s="56"/>
      <c r="C12" s="56"/>
      <c r="D12" s="176"/>
      <c r="E12" s="56"/>
    </row>
    <row r="13" spans="1:5" x14ac:dyDescent="0.25">
      <c r="A13" s="56"/>
      <c r="B13" s="56"/>
      <c r="C13" s="56"/>
      <c r="D13" s="176"/>
      <c r="E13" s="56"/>
    </row>
    <row r="14" spans="1:5" ht="25.5" customHeight="1" x14ac:dyDescent="0.25">
      <c r="A14" s="56"/>
      <c r="B14" s="205" t="s">
        <v>177</v>
      </c>
      <c r="C14" s="178"/>
      <c r="D14" s="179"/>
      <c r="E14" s="56"/>
    </row>
    <row r="15" spans="1:5" x14ac:dyDescent="0.25">
      <c r="A15" s="56"/>
      <c r="B15" s="53" t="s">
        <v>178</v>
      </c>
      <c r="C15" s="180">
        <v>24110769</v>
      </c>
      <c r="D15" s="181" t="s">
        <v>0</v>
      </c>
      <c r="E15" s="56"/>
    </row>
    <row r="16" spans="1:5" x14ac:dyDescent="0.25">
      <c r="A16" s="56"/>
      <c r="B16" s="54" t="s">
        <v>35</v>
      </c>
      <c r="C16" s="55">
        <f>C15</f>
        <v>24110769</v>
      </c>
      <c r="D16" s="54" t="s">
        <v>0</v>
      </c>
      <c r="E16" s="56"/>
    </row>
    <row r="17" spans="1:5" x14ac:dyDescent="0.25">
      <c r="A17" s="56"/>
      <c r="B17" s="56"/>
      <c r="C17" s="56"/>
      <c r="D17" s="176"/>
      <c r="E17" s="56"/>
    </row>
    <row r="18" spans="1:5" x14ac:dyDescent="0.25">
      <c r="A18" s="56"/>
      <c r="B18" s="56"/>
      <c r="C18" s="56"/>
      <c r="D18" s="176"/>
      <c r="E18" s="56"/>
    </row>
    <row r="19" spans="1:5" ht="38.25" customHeight="1" x14ac:dyDescent="0.25">
      <c r="A19" s="56"/>
      <c r="B19" s="261" t="s">
        <v>141</v>
      </c>
      <c r="C19" s="262"/>
      <c r="D19" s="263"/>
      <c r="E19" s="56"/>
    </row>
    <row r="20" spans="1:5" x14ac:dyDescent="0.25">
      <c r="A20" s="56"/>
      <c r="B20" s="53" t="s">
        <v>70</v>
      </c>
      <c r="C20" s="51">
        <v>87000</v>
      </c>
      <c r="D20" s="181" t="s">
        <v>0</v>
      </c>
      <c r="E20" s="56"/>
    </row>
    <row r="21" spans="1:5" x14ac:dyDescent="0.25">
      <c r="A21" s="56"/>
      <c r="B21" s="53" t="s">
        <v>14</v>
      </c>
      <c r="C21" s="51">
        <v>13000</v>
      </c>
      <c r="D21" s="181" t="s">
        <v>0</v>
      </c>
      <c r="E21" s="56"/>
    </row>
    <row r="22" spans="1:5" x14ac:dyDescent="0.25">
      <c r="A22" s="56"/>
      <c r="B22" s="54" t="s">
        <v>35</v>
      </c>
      <c r="C22" s="55">
        <f>SUM(C20:C21)</f>
        <v>100000</v>
      </c>
      <c r="D22" s="54" t="s">
        <v>0</v>
      </c>
      <c r="E22" s="56"/>
    </row>
    <row r="23" spans="1:5" x14ac:dyDescent="0.25">
      <c r="A23" s="56"/>
      <c r="B23" s="56"/>
      <c r="C23" s="182"/>
      <c r="D23" s="183"/>
      <c r="E23" s="56"/>
    </row>
    <row r="24" spans="1:5" x14ac:dyDescent="0.25">
      <c r="A24" s="56"/>
      <c r="B24" s="56"/>
      <c r="C24" s="182"/>
      <c r="D24" s="183"/>
      <c r="E24" s="56"/>
    </row>
    <row r="25" spans="1:5" ht="42" customHeight="1" x14ac:dyDescent="0.25">
      <c r="A25" s="56"/>
      <c r="B25" s="264" t="s">
        <v>142</v>
      </c>
      <c r="C25" s="265"/>
      <c r="D25" s="266"/>
      <c r="E25" s="56"/>
    </row>
    <row r="26" spans="1:5" x14ac:dyDescent="0.25">
      <c r="A26" s="56"/>
      <c r="B26" s="108" t="s">
        <v>143</v>
      </c>
      <c r="C26" s="19">
        <v>27101855.77</v>
      </c>
      <c r="D26" s="58" t="s">
        <v>0</v>
      </c>
      <c r="E26" s="56"/>
    </row>
    <row r="27" spans="1:5" x14ac:dyDescent="0.25">
      <c r="A27" s="56"/>
      <c r="B27" s="108" t="s">
        <v>144</v>
      </c>
      <c r="C27" s="40">
        <v>27068375</v>
      </c>
      <c r="D27" s="58" t="s">
        <v>0</v>
      </c>
      <c r="E27" s="56"/>
    </row>
    <row r="28" spans="1:5" x14ac:dyDescent="0.25">
      <c r="A28" s="56"/>
      <c r="B28" s="28" t="s">
        <v>145</v>
      </c>
      <c r="C28" s="55">
        <f>C26-C27</f>
        <v>33480.769999999553</v>
      </c>
      <c r="D28" s="28" t="s">
        <v>0</v>
      </c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x14ac:dyDescent="0.25">
      <c r="A31" s="56"/>
      <c r="B31" s="56"/>
      <c r="C31" s="56"/>
      <c r="D31" s="176"/>
      <c r="E31" s="56"/>
    </row>
    <row r="32" spans="1:5" hidden="1" x14ac:dyDescent="0.25"/>
    <row r="33" spans="1:5" hidden="1" x14ac:dyDescent="0.25"/>
    <row r="34" spans="1:5" hidden="1" x14ac:dyDescent="0.25"/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>
      <c r="A39" s="185"/>
      <c r="B39" s="185"/>
      <c r="C39" s="185"/>
      <c r="D39" s="186"/>
      <c r="E39" s="185"/>
    </row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  <row r="51" hidden="1" x14ac:dyDescent="0.25"/>
  </sheetData>
  <sheetProtection password="C6ED" sheet="1" objects="1" scenarios="1"/>
  <mergeCells count="3">
    <mergeCell ref="B4:D4"/>
    <mergeCell ref="B19:D19"/>
    <mergeCell ref="B25:D25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2015-08-25T08:09:56Z</dcterms:modified>
</cp:coreProperties>
</file>