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945" yWindow="1020" windowWidth="20730" windowHeight="1102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F24" i="11" l="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G17" i="12"/>
  <c r="E18" i="2" s="1"/>
  <c r="F11" i="11"/>
  <c r="F12" i="11"/>
  <c r="F13" i="11"/>
  <c r="F14" i="11"/>
  <c r="F25" i="11"/>
  <c r="F10" i="11"/>
  <c r="F26" i="11" s="1"/>
  <c r="G29" i="12" s="1"/>
  <c r="E15" i="2"/>
  <c r="G15" i="2" s="1"/>
  <c r="G12" i="9"/>
  <c r="G14" i="9" s="1"/>
  <c r="G9" i="9"/>
  <c r="G11" i="9" s="1"/>
  <c r="G12" i="7"/>
  <c r="E9" i="2" s="1"/>
  <c r="E19" i="2"/>
  <c r="E10" i="2"/>
  <c r="E28" i="13" l="1"/>
  <c r="G28" i="13" s="1"/>
  <c r="G36" i="13" s="1"/>
  <c r="E23" i="2" s="1"/>
  <c r="G23" i="2" s="1"/>
  <c r="G9" i="8"/>
  <c r="G30" i="12"/>
  <c r="E20" i="2" s="1"/>
  <c r="E21" i="2" s="1"/>
  <c r="G21" i="2" s="1"/>
  <c r="G15" i="9"/>
  <c r="E12" i="2" s="1"/>
  <c r="G11" i="8" l="1"/>
  <c r="E11" i="2" s="1"/>
  <c r="E13" i="2" s="1"/>
  <c r="G13" i="2" s="1"/>
  <c r="G24" i="2" s="1"/>
</calcChain>
</file>

<file path=xl/sharedStrings.xml><?xml version="1.0" encoding="utf-8"?>
<sst xmlns="http://schemas.openxmlformats.org/spreadsheetml/2006/main" count="231" uniqueCount="124">
  <si>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</si>
  <si>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</si>
  <si>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</si>
  <si>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</si>
  <si>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</si>
  <si>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</si>
  <si>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</si>
  <si>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</si>
  <si>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</si>
  <si>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</si>
  <si>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</si>
  <si>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</si>
  <si>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</si>
  <si>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</si>
  <si>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</si>
  <si>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</si>
  <si>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</si>
  <si>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</si>
  <si>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</si>
  <si>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</si>
  <si>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</si>
  <si>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</si>
  <si>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</si>
  <si>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</si>
  <si>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</si>
  <si>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</si>
  <si>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</si>
  <si>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</si>
  <si>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</si>
  <si>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</si>
  <si>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</si>
  <si>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</si>
  <si>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</si>
  <si>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</si>
  <si>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</si>
  <si>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</si>
  <si>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</si>
  <si>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</si>
  <si>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</si>
  <si>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</si>
  <si>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</si>
  <si>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</si>
  <si>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</si>
  <si>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</si>
  <si>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</si>
  <si>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</si>
  <si>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</si>
  <si>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</si>
  <si>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</si>
  <si>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</si>
  <si>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</si>
  <si>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</si>
  <si>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</si>
  <si>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</si>
  <si>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</si>
  <si>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</si>
  <si>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</si>
  <si>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</si>
  <si>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</si>
  <si>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</si>
  <si>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</si>
  <si>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</si>
  <si>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</si>
  <si>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</si>
  <si>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</si>
  <si>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</si>
  <si>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</si>
  <si>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</si>
  <si>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</si>
  <si>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</si>
  <si>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</si>
  <si>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</si>
  <si>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</si>
  <si>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</si>
  <si>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</si>
  <si>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</si>
  <si>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</si>
  <si>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</si>
  <si>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</si>
  <si>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</si>
  <si>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</si>
  <si>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</si>
  <si>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</si>
  <si>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</si>
  <si>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</si>
  <si>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</si>
  <si>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</si>
  <si>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</si>
  <si>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</si>
  <si>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</si>
  <si>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</si>
  <si>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</si>
  <si>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</si>
  <si>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</si>
  <si>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</si>
  <si>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</si>
  <si>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</si>
  <si>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</si>
  <si>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</si>
  <si>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</si>
  <si>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</si>
  <si>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</si>
  <si>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</si>
  <si>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</si>
  <si>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</si>
  <si>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Administrationbygninger</t>
  </si>
  <si>
    <t>Arbejdsplads</t>
  </si>
  <si>
    <t xml:space="preserve">Ledningsnet ≤ Ø 200 mm </t>
  </si>
  <si>
    <t>Slutafvanding, slam - højteknologisk (centrifuger), Konstruktioner</t>
  </si>
  <si>
    <t>Slutafvanding, slam - højteknologisk (centrifuger), Mek/El</t>
  </si>
  <si>
    <t>Beluftningstanke, Mek/EL</t>
  </si>
  <si>
    <t>Indløb med riste, Konstruktioner</t>
  </si>
  <si>
    <t>Indløb med riste, Mek/EL</t>
  </si>
  <si>
    <t>Sand- og fedtfang, Kontruktioner</t>
  </si>
  <si>
    <t>Pumpestationer i brønde (&lt; 6,25 m2), SRO</t>
  </si>
  <si>
    <t>Fiber</t>
  </si>
  <si>
    <t>Forafvanding, slam, Konstruktion</t>
  </si>
  <si>
    <t>Rådnetanke, slam, Konstruktioner</t>
  </si>
  <si>
    <t>Beluftningstanke, Konstruktioner</t>
  </si>
  <si>
    <t>Indløb med riste, SRO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</si>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</sst>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104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123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103</v>
      </c>
      <c r="C8" s="76"/>
      <c r="D8" s="76"/>
      <c r="E8" s="76"/>
      <c r="F8" s="76"/>
      <c r="G8" s="76"/>
      <c r="H8" s="77"/>
      <c r="I8" s="20"/>
    </row>
    <row r="9" spans="1:9" ht="30" customHeight="1" x14ac:dyDescent="0.25">
      <c r="A9" s="20"/>
      <c r="B9" s="78" t="s">
        <v>28</v>
      </c>
      <c r="C9" s="79"/>
      <c r="D9" s="80"/>
      <c r="E9" s="27">
        <f>'Fane 3. Grundlag'!G12</f>
        <v>37476247.409723163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91</v>
      </c>
      <c r="C10" s="86"/>
      <c r="D10" s="87"/>
      <c r="E10" s="31">
        <f>'Fane 3. Grundlag'!G11</f>
        <v>3802275.4468103596</v>
      </c>
      <c r="F10" s="28" t="s">
        <v>4</v>
      </c>
      <c r="G10" s="32"/>
      <c r="H10" s="33"/>
      <c r="I10" s="20"/>
    </row>
    <row r="11" spans="1:9" x14ac:dyDescent="0.25">
      <c r="A11" s="20"/>
      <c r="B11" s="85" t="s">
        <v>22</v>
      </c>
      <c r="C11" s="86"/>
      <c r="D11" s="87"/>
      <c r="E11" s="31">
        <f>'Fane 4. Individuelt eff.krav'!G11</f>
        <v>96721.311551156527</v>
      </c>
      <c r="F11" s="28" t="s">
        <v>4</v>
      </c>
      <c r="G11" s="34"/>
      <c r="H11" s="33"/>
      <c r="I11" s="20"/>
    </row>
    <row r="12" spans="1:9" x14ac:dyDescent="0.25">
      <c r="A12" s="20"/>
      <c r="B12" s="85" t="s">
        <v>23</v>
      </c>
      <c r="C12" s="86"/>
      <c r="D12" s="87"/>
      <c r="E12" s="31">
        <f>'Fane 5. Generelt eff.krav'!G15</f>
        <v>520211.02025048673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37</v>
      </c>
      <c r="C13" s="90"/>
      <c r="D13" s="91"/>
      <c r="E13" s="37">
        <f>$E$9-$E$11-$E$12</f>
        <v>36859315.077921525</v>
      </c>
      <c r="F13" s="38" t="s">
        <v>4</v>
      </c>
      <c r="G13" s="37">
        <f>E13</f>
        <v>36859315.077921525</v>
      </c>
      <c r="H13" s="38" t="s">
        <v>4</v>
      </c>
      <c r="I13" s="20"/>
    </row>
    <row r="14" spans="1:9" x14ac:dyDescent="0.25">
      <c r="A14" s="20"/>
      <c r="B14" s="75" t="s">
        <v>29</v>
      </c>
      <c r="C14" s="76"/>
      <c r="D14" s="76"/>
      <c r="E14" s="76"/>
      <c r="F14" s="76"/>
      <c r="G14" s="76"/>
      <c r="H14" s="77"/>
      <c r="I14" s="20"/>
    </row>
    <row r="15" spans="1:9" x14ac:dyDescent="0.25">
      <c r="A15" s="20"/>
      <c r="B15" s="81" t="s">
        <v>102</v>
      </c>
      <c r="C15" s="82"/>
      <c r="D15" s="83"/>
      <c r="E15" s="37">
        <f>'Fane 6. Hist. over el. underdæk'!G13</f>
        <v>0</v>
      </c>
      <c r="F15" s="38" t="s">
        <v>4</v>
      </c>
      <c r="G15" s="37">
        <f>E15</f>
        <v>0</v>
      </c>
      <c r="H15" s="38" t="s">
        <v>4</v>
      </c>
      <c r="I15" s="20"/>
    </row>
    <row r="16" spans="1:9" x14ac:dyDescent="0.25">
      <c r="A16" s="20"/>
      <c r="B16" s="75" t="s">
        <v>25</v>
      </c>
      <c r="C16" s="76"/>
      <c r="D16" s="76"/>
      <c r="E16" s="76"/>
      <c r="F16" s="76"/>
      <c r="G16" s="76"/>
      <c r="H16" s="77"/>
      <c r="I16" s="20"/>
    </row>
    <row r="17" spans="1:9" x14ac:dyDescent="0.25">
      <c r="A17" s="20"/>
      <c r="B17" s="78" t="s">
        <v>32</v>
      </c>
      <c r="C17" s="79"/>
      <c r="D17" s="80"/>
      <c r="E17" s="31">
        <f>'Fane 8. Korrektion af PL2015'!G11</f>
        <v>2382125</v>
      </c>
      <c r="F17" s="28" t="s">
        <v>4</v>
      </c>
      <c r="G17" s="39"/>
      <c r="H17" s="30"/>
      <c r="I17" s="20"/>
    </row>
    <row r="18" spans="1:9" x14ac:dyDescent="0.25">
      <c r="A18" s="20"/>
      <c r="B18" s="78" t="s">
        <v>33</v>
      </c>
      <c r="C18" s="79"/>
      <c r="D18" s="80"/>
      <c r="E18" s="31">
        <f>'Fane 8. Korrektion af PL2015'!G17</f>
        <v>82386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8" t="s">
        <v>92</v>
      </c>
      <c r="C19" s="79"/>
      <c r="D19" s="80"/>
      <c r="E19" s="31">
        <f>'Fane 8. Korrektion af PL2015'!G23</f>
        <v>0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78" t="s">
        <v>34</v>
      </c>
      <c r="C20" s="79"/>
      <c r="D20" s="80"/>
      <c r="E20" s="31">
        <f>'Fane 8. Korrektion af PL2015'!G30</f>
        <v>-194813.31999999983</v>
      </c>
      <c r="F20" s="28" t="s">
        <v>4</v>
      </c>
      <c r="G20" s="35"/>
      <c r="H20" s="36"/>
      <c r="I20" s="20"/>
    </row>
    <row r="21" spans="1:9" x14ac:dyDescent="0.25">
      <c r="A21" s="20"/>
      <c r="B21" s="81" t="s">
        <v>35</v>
      </c>
      <c r="C21" s="82"/>
      <c r="D21" s="83"/>
      <c r="E21" s="37">
        <f>SUM(E17:E20)</f>
        <v>2269697.6800000002</v>
      </c>
      <c r="F21" s="38" t="s">
        <v>4</v>
      </c>
      <c r="G21" s="37">
        <f>E21</f>
        <v>2269697.6800000002</v>
      </c>
      <c r="H21" s="38" t="s">
        <v>4</v>
      </c>
      <c r="I21" s="20"/>
    </row>
    <row r="22" spans="1:9" x14ac:dyDescent="0.25">
      <c r="A22" s="20"/>
      <c r="B22" s="75" t="s">
        <v>30</v>
      </c>
      <c r="C22" s="76"/>
      <c r="D22" s="76"/>
      <c r="E22" s="76"/>
      <c r="F22" s="76"/>
      <c r="G22" s="76"/>
      <c r="H22" s="77"/>
      <c r="I22" s="20"/>
    </row>
    <row r="23" spans="1:9" x14ac:dyDescent="0.25">
      <c r="A23" s="20"/>
      <c r="B23" s="81" t="s">
        <v>31</v>
      </c>
      <c r="C23" s="82"/>
      <c r="D23" s="83"/>
      <c r="E23" s="37">
        <f>'Fane 9. Kontrol af PL2015'!G36</f>
        <v>-141795</v>
      </c>
      <c r="F23" s="38" t="s">
        <v>4</v>
      </c>
      <c r="G23" s="37">
        <f>E23</f>
        <v>-141795</v>
      </c>
      <c r="H23" s="38" t="s">
        <v>4</v>
      </c>
      <c r="I23" s="20"/>
    </row>
    <row r="24" spans="1:9" x14ac:dyDescent="0.25">
      <c r="A24" s="20"/>
      <c r="B24" s="75" t="s">
        <v>36</v>
      </c>
      <c r="C24" s="76"/>
      <c r="D24" s="76"/>
      <c r="E24" s="76"/>
      <c r="F24" s="77"/>
      <c r="G24" s="40">
        <f>G13+G15+G21+G23</f>
        <v>38987217.757921524</v>
      </c>
      <c r="H24" s="41" t="s">
        <v>4</v>
      </c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18"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  <mergeCell ref="B19:D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9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38</v>
      </c>
      <c r="C8" s="76"/>
      <c r="D8" s="76"/>
      <c r="E8" s="76"/>
      <c r="F8" s="76"/>
      <c r="G8" s="76"/>
      <c r="H8" s="77"/>
      <c r="I8" s="20"/>
    </row>
    <row r="9" spans="1:9" x14ac:dyDescent="0.25">
      <c r="A9" s="20"/>
      <c r="B9" s="85" t="s">
        <v>93</v>
      </c>
      <c r="C9" s="86"/>
      <c r="D9" s="86"/>
      <c r="E9" s="86"/>
      <c r="F9" s="87"/>
      <c r="G9" s="46">
        <v>19612649.118163321</v>
      </c>
      <c r="H9" s="42" t="s">
        <v>4</v>
      </c>
      <c r="I9" s="20"/>
    </row>
    <row r="10" spans="1:9" x14ac:dyDescent="0.25">
      <c r="A10" s="20"/>
      <c r="B10" s="85" t="s">
        <v>94</v>
      </c>
      <c r="C10" s="86"/>
      <c r="D10" s="86"/>
      <c r="E10" s="86"/>
      <c r="F10" s="87"/>
      <c r="G10" s="46">
        <v>14061322.844749486</v>
      </c>
      <c r="H10" s="42" t="s">
        <v>4</v>
      </c>
      <c r="I10" s="20"/>
    </row>
    <row r="11" spans="1:9" x14ac:dyDescent="0.25">
      <c r="A11" s="20"/>
      <c r="B11" s="85" t="s">
        <v>95</v>
      </c>
      <c r="C11" s="86"/>
      <c r="D11" s="86"/>
      <c r="E11" s="86"/>
      <c r="F11" s="87"/>
      <c r="G11" s="46">
        <v>3802275.4468103596</v>
      </c>
      <c r="H11" s="42" t="s">
        <v>4</v>
      </c>
      <c r="I11" s="20"/>
    </row>
    <row r="12" spans="1:9" x14ac:dyDescent="0.25">
      <c r="A12" s="20"/>
      <c r="B12" s="75" t="s">
        <v>38</v>
      </c>
      <c r="C12" s="76"/>
      <c r="D12" s="76"/>
      <c r="E12" s="76"/>
      <c r="F12" s="77"/>
      <c r="G12" s="40">
        <f>SUM(G9:G11)</f>
        <v>37476247.409723163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ht="14.45" x14ac:dyDescent="0.3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97</v>
      </c>
      <c r="C9" s="97"/>
      <c r="D9" s="97"/>
      <c r="E9" s="97"/>
      <c r="F9" s="98"/>
      <c r="G9" s="10">
        <f>'Fane 3. Grundlag'!G12-'Fane 3. Grundlag'!G11</f>
        <v>33673971.962912805</v>
      </c>
      <c r="H9" s="3" t="s">
        <v>4</v>
      </c>
      <c r="I9" s="1"/>
    </row>
    <row r="10" spans="1:9" x14ac:dyDescent="0.25">
      <c r="A10" s="1"/>
      <c r="B10" s="96" t="s">
        <v>65</v>
      </c>
      <c r="C10" s="97"/>
      <c r="D10" s="97"/>
      <c r="E10" s="97"/>
      <c r="F10" s="98"/>
      <c r="G10" s="53">
        <v>0.28722869894196501</v>
      </c>
      <c r="H10" s="3" t="s">
        <v>66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96721.311551156527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93</v>
      </c>
      <c r="C9" s="103"/>
      <c r="D9" s="103"/>
      <c r="E9" s="103"/>
      <c r="F9" s="104"/>
      <c r="G9" s="10">
        <f>'Fane 3. Grundlag'!G9</f>
        <v>19612649.118163321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66</v>
      </c>
      <c r="I10" s="1"/>
    </row>
    <row r="11" spans="1:9" x14ac:dyDescent="0.25">
      <c r="A11" s="1"/>
      <c r="B11" s="99" t="s">
        <v>67</v>
      </c>
      <c r="C11" s="100"/>
      <c r="D11" s="100"/>
      <c r="E11" s="100"/>
      <c r="F11" s="101"/>
      <c r="G11" s="17">
        <f>$G$9*$G$10/100</f>
        <v>392252.9823632664</v>
      </c>
      <c r="H11" s="6" t="s">
        <v>4</v>
      </c>
      <c r="I11" s="1"/>
    </row>
    <row r="12" spans="1:9" x14ac:dyDescent="0.25">
      <c r="A12" s="1"/>
      <c r="B12" s="96" t="s">
        <v>94</v>
      </c>
      <c r="C12" s="97"/>
      <c r="D12" s="97"/>
      <c r="E12" s="97"/>
      <c r="F12" s="98"/>
      <c r="G12" s="10">
        <f>'Fane 3. Grundlag'!G10</f>
        <v>14061322.844749486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66</v>
      </c>
      <c r="I13" s="1"/>
    </row>
    <row r="14" spans="1:9" x14ac:dyDescent="0.25">
      <c r="A14" s="1"/>
      <c r="B14" s="99" t="s">
        <v>68</v>
      </c>
      <c r="C14" s="100"/>
      <c r="D14" s="100"/>
      <c r="E14" s="100"/>
      <c r="F14" s="101"/>
      <c r="G14" s="17">
        <f>$G$12*$G$13/100</f>
        <v>127958.03788722033</v>
      </c>
      <c r="H14" s="6" t="s">
        <v>4</v>
      </c>
      <c r="I14" s="1"/>
    </row>
    <row r="15" spans="1:9" x14ac:dyDescent="0.25">
      <c r="A15" s="1"/>
      <c r="B15" s="93" t="s">
        <v>98</v>
      </c>
      <c r="C15" s="94"/>
      <c r="D15" s="94"/>
      <c r="E15" s="94"/>
      <c r="F15" s="95"/>
      <c r="G15" s="18">
        <f>G11+G14</f>
        <v>520211.02025048673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ht="14.45" x14ac:dyDescent="0.3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101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70</v>
      </c>
      <c r="C9" s="97"/>
      <c r="D9" s="97"/>
      <c r="E9" s="97"/>
      <c r="F9" s="98"/>
      <c r="G9" s="46">
        <v>0</v>
      </c>
      <c r="H9" s="3" t="s">
        <v>4</v>
      </c>
      <c r="I9" s="1"/>
    </row>
    <row r="10" spans="1:9" x14ac:dyDescent="0.25">
      <c r="A10" s="1"/>
      <c r="B10" s="96" t="s">
        <v>71</v>
      </c>
      <c r="C10" s="97"/>
      <c r="D10" s="97"/>
      <c r="E10" s="97"/>
      <c r="F10" s="98"/>
      <c r="G10" s="46">
        <v>0</v>
      </c>
      <c r="H10" s="3" t="s">
        <v>4</v>
      </c>
      <c r="I10" s="1"/>
    </row>
    <row r="11" spans="1:9" x14ac:dyDescent="0.25">
      <c r="A11" s="1"/>
      <c r="B11" s="105" t="s">
        <v>85</v>
      </c>
      <c r="C11" s="106"/>
      <c r="D11" s="106"/>
      <c r="E11" s="106"/>
      <c r="F11" s="107"/>
      <c r="G11" s="48">
        <v>0</v>
      </c>
      <c r="H11" s="12" t="s">
        <v>4</v>
      </c>
      <c r="I11" s="1"/>
    </row>
    <row r="12" spans="1:9" x14ac:dyDescent="0.25">
      <c r="A12" s="1"/>
      <c r="B12" s="96" t="s">
        <v>72</v>
      </c>
      <c r="C12" s="97"/>
      <c r="D12" s="97"/>
      <c r="E12" s="97"/>
      <c r="F12" s="98"/>
      <c r="G12" s="46">
        <v>0</v>
      </c>
      <c r="H12" s="3" t="s">
        <v>4</v>
      </c>
      <c r="I12" s="1"/>
    </row>
    <row r="13" spans="1:9" x14ac:dyDescent="0.25">
      <c r="A13" s="1"/>
      <c r="B13" s="93" t="s">
        <v>69</v>
      </c>
      <c r="C13" s="94"/>
      <c r="D13" s="94"/>
      <c r="E13" s="94"/>
      <c r="F13" s="95"/>
      <c r="G13" s="18">
        <v>0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ht="14.45" x14ac:dyDescent="0.3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8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08" t="s">
        <v>3</v>
      </c>
      <c r="G9" s="108"/>
      <c r="H9" s="1"/>
    </row>
    <row r="10" spans="1:8" x14ac:dyDescent="0.25">
      <c r="A10" s="1"/>
      <c r="B10" s="50" t="s">
        <v>105</v>
      </c>
      <c r="C10" s="47">
        <v>2015</v>
      </c>
      <c r="D10" s="47">
        <v>75</v>
      </c>
      <c r="E10" s="46">
        <v>25958273</v>
      </c>
      <c r="F10" s="10">
        <f>E10/D10</f>
        <v>346110.30666666664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5</v>
      </c>
      <c r="E11" s="46">
        <v>76205</v>
      </c>
      <c r="F11" s="10">
        <f t="shared" ref="F11:F25" si="0">E11/D11</f>
        <v>15241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75</v>
      </c>
      <c r="E12" s="46">
        <v>1330240</v>
      </c>
      <c r="F12" s="10">
        <f t="shared" si="0"/>
        <v>17736.533333333333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60</v>
      </c>
      <c r="E13" s="46">
        <v>74831</v>
      </c>
      <c r="F13" s="10">
        <f t="shared" si="0"/>
        <v>1247.1833333333334</v>
      </c>
      <c r="G13" s="3" t="s">
        <v>4</v>
      </c>
      <c r="H13" s="1"/>
    </row>
    <row r="14" spans="1:8" x14ac:dyDescent="0.25">
      <c r="A14" s="1"/>
      <c r="B14" s="50" t="s">
        <v>109</v>
      </c>
      <c r="C14" s="47">
        <v>2015</v>
      </c>
      <c r="D14" s="47">
        <v>20</v>
      </c>
      <c r="E14" s="46">
        <v>15270</v>
      </c>
      <c r="F14" s="10">
        <f t="shared" si="0"/>
        <v>763.5</v>
      </c>
      <c r="G14" s="3" t="s">
        <v>4</v>
      </c>
      <c r="H14" s="1"/>
    </row>
    <row r="15" spans="1:8" x14ac:dyDescent="0.25">
      <c r="A15" s="1"/>
      <c r="B15" s="50" t="s">
        <v>110</v>
      </c>
      <c r="C15" s="47">
        <v>2015</v>
      </c>
      <c r="D15" s="47">
        <v>20</v>
      </c>
      <c r="E15" s="46">
        <v>139844</v>
      </c>
      <c r="F15" s="10">
        <f t="shared" si="0"/>
        <v>6992.2</v>
      </c>
      <c r="G15" s="3" t="s">
        <v>4</v>
      </c>
      <c r="H15" s="1"/>
    </row>
    <row r="16" spans="1:8" x14ac:dyDescent="0.25">
      <c r="A16" s="1"/>
      <c r="B16" s="50" t="s">
        <v>111</v>
      </c>
      <c r="C16" s="47">
        <v>2015</v>
      </c>
      <c r="D16" s="47">
        <v>60</v>
      </c>
      <c r="E16" s="46">
        <v>475778</v>
      </c>
      <c r="F16" s="10">
        <f t="shared" si="0"/>
        <v>7929.6333333333332</v>
      </c>
      <c r="G16" s="3" t="s">
        <v>4</v>
      </c>
      <c r="H16" s="1"/>
    </row>
    <row r="17" spans="1:8" x14ac:dyDescent="0.25">
      <c r="A17" s="1"/>
      <c r="B17" s="50" t="s">
        <v>112</v>
      </c>
      <c r="C17" s="47">
        <v>2015</v>
      </c>
      <c r="D17" s="47">
        <v>20</v>
      </c>
      <c r="E17" s="46">
        <v>1063689</v>
      </c>
      <c r="F17" s="10">
        <f t="shared" si="0"/>
        <v>53184.45</v>
      </c>
      <c r="G17" s="3" t="s">
        <v>4</v>
      </c>
      <c r="H17" s="1"/>
    </row>
    <row r="18" spans="1:8" x14ac:dyDescent="0.25">
      <c r="A18" s="1"/>
      <c r="B18" s="50" t="s">
        <v>113</v>
      </c>
      <c r="C18" s="47">
        <v>2015</v>
      </c>
      <c r="D18" s="47">
        <v>60</v>
      </c>
      <c r="E18" s="46">
        <v>80719</v>
      </c>
      <c r="F18" s="10">
        <f t="shared" si="0"/>
        <v>1345.3166666666666</v>
      </c>
      <c r="G18" s="3" t="s">
        <v>4</v>
      </c>
      <c r="H18" s="1"/>
    </row>
    <row r="19" spans="1:8" x14ac:dyDescent="0.25">
      <c r="A19" s="1"/>
      <c r="B19" s="50" t="s">
        <v>114</v>
      </c>
      <c r="C19" s="47">
        <v>2015</v>
      </c>
      <c r="D19" s="47">
        <v>10</v>
      </c>
      <c r="E19" s="46">
        <v>80227</v>
      </c>
      <c r="F19" s="10">
        <f t="shared" si="0"/>
        <v>8022.7</v>
      </c>
      <c r="G19" s="3" t="s">
        <v>4</v>
      </c>
      <c r="H19" s="1"/>
    </row>
    <row r="20" spans="1:8" x14ac:dyDescent="0.25">
      <c r="A20" s="1"/>
      <c r="B20" s="50" t="s">
        <v>115</v>
      </c>
      <c r="C20" s="47">
        <v>2015</v>
      </c>
      <c r="D20" s="47">
        <v>30</v>
      </c>
      <c r="E20" s="46">
        <v>530564</v>
      </c>
      <c r="F20" s="10">
        <f t="shared" si="0"/>
        <v>17685.466666666667</v>
      </c>
      <c r="G20" s="3" t="s">
        <v>4</v>
      </c>
      <c r="H20" s="1"/>
    </row>
    <row r="21" spans="1:8" x14ac:dyDescent="0.25">
      <c r="A21" s="1"/>
      <c r="B21" s="50" t="s">
        <v>116</v>
      </c>
      <c r="C21" s="47">
        <v>2015</v>
      </c>
      <c r="D21" s="47">
        <v>60</v>
      </c>
      <c r="E21" s="46">
        <v>31297</v>
      </c>
      <c r="F21" s="10">
        <f t="shared" si="0"/>
        <v>521.61666666666667</v>
      </c>
      <c r="G21" s="3" t="s">
        <v>4</v>
      </c>
      <c r="H21" s="1"/>
    </row>
    <row r="22" spans="1:8" x14ac:dyDescent="0.25">
      <c r="A22" s="1"/>
      <c r="B22" s="50" t="s">
        <v>117</v>
      </c>
      <c r="C22" s="47">
        <v>2015</v>
      </c>
      <c r="D22" s="47">
        <v>60</v>
      </c>
      <c r="E22" s="46">
        <v>564449</v>
      </c>
      <c r="F22" s="10">
        <f t="shared" si="0"/>
        <v>9407.4833333333336</v>
      </c>
      <c r="G22" s="3" t="s">
        <v>4</v>
      </c>
      <c r="H22" s="1"/>
    </row>
    <row r="23" spans="1:8" x14ac:dyDescent="0.25">
      <c r="A23" s="1"/>
      <c r="B23" s="50" t="s">
        <v>108</v>
      </c>
      <c r="C23" s="47">
        <v>2015</v>
      </c>
      <c r="D23" s="47">
        <v>60</v>
      </c>
      <c r="E23" s="46">
        <v>75930</v>
      </c>
      <c r="F23" s="10">
        <f t="shared" si="0"/>
        <v>1265.5</v>
      </c>
      <c r="G23" s="3" t="s">
        <v>4</v>
      </c>
      <c r="H23" s="1"/>
    </row>
    <row r="24" spans="1:8" x14ac:dyDescent="0.25">
      <c r="A24" s="1"/>
      <c r="B24" s="50" t="s">
        <v>118</v>
      </c>
      <c r="C24" s="47">
        <v>2015</v>
      </c>
      <c r="D24" s="47">
        <v>60</v>
      </c>
      <c r="E24" s="46">
        <v>53067</v>
      </c>
      <c r="F24" s="10">
        <f t="shared" si="0"/>
        <v>884.45</v>
      </c>
      <c r="G24" s="3" t="s">
        <v>4</v>
      </c>
      <c r="H24" s="1"/>
    </row>
    <row r="25" spans="1:8" x14ac:dyDescent="0.25">
      <c r="A25" s="1"/>
      <c r="B25" s="50" t="s">
        <v>119</v>
      </c>
      <c r="C25" s="47">
        <v>2015</v>
      </c>
      <c r="D25" s="47">
        <v>10</v>
      </c>
      <c r="E25" s="46">
        <v>770645</v>
      </c>
      <c r="F25" s="10">
        <f t="shared" si="0"/>
        <v>77064.5</v>
      </c>
      <c r="G25" s="3" t="s">
        <v>4</v>
      </c>
      <c r="H25" s="1"/>
    </row>
    <row r="26" spans="1:8" x14ac:dyDescent="0.25">
      <c r="A26" s="1"/>
      <c r="B26" s="93" t="s">
        <v>120</v>
      </c>
      <c r="C26" s="94"/>
      <c r="D26" s="94"/>
      <c r="E26" s="95"/>
      <c r="F26" s="18">
        <f>SUM(F10:F25)</f>
        <v>565401.84000000008</v>
      </c>
      <c r="G26" s="8" t="s">
        <v>4</v>
      </c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</sheetData>
  <sheetProtection password="C6BD" sheet="1" objects="1" scenarios="1"/>
  <mergeCells count="4">
    <mergeCell ref="B26:E2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2" t="s">
        <v>7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09" t="s">
        <v>86</v>
      </c>
      <c r="C8" s="110"/>
      <c r="D8" s="110"/>
      <c r="E8" s="110"/>
      <c r="F8" s="110"/>
      <c r="G8" s="110"/>
      <c r="H8" s="111"/>
      <c r="I8" s="1"/>
    </row>
    <row r="9" spans="1:9" x14ac:dyDescent="0.25">
      <c r="A9" s="1"/>
      <c r="B9" s="96" t="s">
        <v>74</v>
      </c>
      <c r="C9" s="97"/>
      <c r="D9" s="97"/>
      <c r="E9" s="97"/>
      <c r="F9" s="98"/>
      <c r="G9" s="46">
        <v>3862554</v>
      </c>
      <c r="H9" s="3" t="s">
        <v>4</v>
      </c>
      <c r="I9" s="1"/>
    </row>
    <row r="10" spans="1:9" x14ac:dyDescent="0.25">
      <c r="A10" s="1"/>
      <c r="B10" s="96" t="s">
        <v>75</v>
      </c>
      <c r="C10" s="97"/>
      <c r="D10" s="97"/>
      <c r="E10" s="97"/>
      <c r="F10" s="98"/>
      <c r="G10" s="46">
        <v>1480429</v>
      </c>
      <c r="H10" s="3" t="s">
        <v>4</v>
      </c>
      <c r="I10" s="1"/>
    </row>
    <row r="11" spans="1:9" x14ac:dyDescent="0.25">
      <c r="A11" s="1"/>
      <c r="B11" s="93" t="s">
        <v>76</v>
      </c>
      <c r="C11" s="94"/>
      <c r="D11" s="94"/>
      <c r="E11" s="94"/>
      <c r="F11" s="95"/>
      <c r="G11" s="18">
        <f>G9-G10</f>
        <v>2382125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09" t="s">
        <v>77</v>
      </c>
      <c r="C14" s="110"/>
      <c r="D14" s="110"/>
      <c r="E14" s="110"/>
      <c r="F14" s="110"/>
      <c r="G14" s="110"/>
      <c r="H14" s="111"/>
      <c r="I14" s="1"/>
    </row>
    <row r="15" spans="1:9" x14ac:dyDescent="0.25">
      <c r="A15" s="1"/>
      <c r="B15" s="96" t="s">
        <v>78</v>
      </c>
      <c r="C15" s="97"/>
      <c r="D15" s="97"/>
      <c r="E15" s="97"/>
      <c r="F15" s="98"/>
      <c r="G15" s="46">
        <v>82386</v>
      </c>
      <c r="H15" s="3" t="s">
        <v>4</v>
      </c>
      <c r="I15" s="1"/>
    </row>
    <row r="16" spans="1:9" x14ac:dyDescent="0.25">
      <c r="A16" s="1"/>
      <c r="B16" s="96" t="s">
        <v>79</v>
      </c>
      <c r="C16" s="97"/>
      <c r="D16" s="97"/>
      <c r="E16" s="97"/>
      <c r="F16" s="98"/>
      <c r="G16" s="46">
        <v>0</v>
      </c>
      <c r="H16" s="3" t="s">
        <v>4</v>
      </c>
      <c r="I16" s="1"/>
    </row>
    <row r="17" spans="1:9" x14ac:dyDescent="0.25">
      <c r="A17" s="1"/>
      <c r="B17" s="93" t="s">
        <v>80</v>
      </c>
      <c r="C17" s="94"/>
      <c r="D17" s="94"/>
      <c r="E17" s="94"/>
      <c r="F17" s="95"/>
      <c r="G17" s="18">
        <f>G15-G16</f>
        <v>82386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09" t="s">
        <v>87</v>
      </c>
      <c r="C20" s="110"/>
      <c r="D20" s="110"/>
      <c r="E20" s="110"/>
      <c r="F20" s="110"/>
      <c r="G20" s="110"/>
      <c r="H20" s="111"/>
      <c r="I20" s="1"/>
    </row>
    <row r="21" spans="1:9" x14ac:dyDescent="0.25">
      <c r="A21" s="1"/>
      <c r="B21" s="96" t="s">
        <v>88</v>
      </c>
      <c r="C21" s="97"/>
      <c r="D21" s="97"/>
      <c r="E21" s="97"/>
      <c r="F21" s="98"/>
      <c r="G21" s="46">
        <v>0</v>
      </c>
      <c r="H21" s="3" t="s">
        <v>4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46">
        <v>0</v>
      </c>
      <c r="H22" s="3" t="s">
        <v>4</v>
      </c>
      <c r="I22" s="1"/>
    </row>
    <row r="23" spans="1:9" x14ac:dyDescent="0.25">
      <c r="A23" s="1"/>
      <c r="B23" s="93" t="s">
        <v>89</v>
      </c>
      <c r="C23" s="94"/>
      <c r="D23" s="94"/>
      <c r="E23" s="94"/>
      <c r="F23" s="95"/>
      <c r="G23" s="18">
        <f>G21-G22</f>
        <v>0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09" t="s">
        <v>81</v>
      </c>
      <c r="C26" s="110"/>
      <c r="D26" s="110"/>
      <c r="E26" s="110"/>
      <c r="F26" s="110"/>
      <c r="G26" s="110"/>
      <c r="H26" s="111"/>
      <c r="I26" s="1"/>
    </row>
    <row r="27" spans="1:9" x14ac:dyDescent="0.25">
      <c r="A27" s="1"/>
      <c r="B27" s="96" t="s">
        <v>82</v>
      </c>
      <c r="C27" s="97"/>
      <c r="D27" s="97"/>
      <c r="E27" s="97"/>
      <c r="F27" s="98"/>
      <c r="G27" s="46">
        <v>805000</v>
      </c>
      <c r="H27" s="3" t="s">
        <v>4</v>
      </c>
      <c r="I27" s="1"/>
    </row>
    <row r="28" spans="1:9" x14ac:dyDescent="0.25">
      <c r="A28" s="1"/>
      <c r="B28" s="96" t="s">
        <v>83</v>
      </c>
      <c r="C28" s="97"/>
      <c r="D28" s="97"/>
      <c r="E28" s="97"/>
      <c r="F28" s="98"/>
      <c r="G28" s="46">
        <v>520617</v>
      </c>
      <c r="H28" s="3" t="s">
        <v>4</v>
      </c>
      <c r="I28" s="1"/>
    </row>
    <row r="29" spans="1:9" x14ac:dyDescent="0.25">
      <c r="A29" s="1"/>
      <c r="B29" s="96" t="s">
        <v>84</v>
      </c>
      <c r="C29" s="97"/>
      <c r="D29" s="97"/>
      <c r="E29" s="97"/>
      <c r="F29" s="98"/>
      <c r="G29" s="10">
        <f>'Fane 7. Gen. inv. i 2015'!F26</f>
        <v>565401.84000000008</v>
      </c>
      <c r="H29" s="3" t="s">
        <v>4</v>
      </c>
      <c r="I29" s="1"/>
    </row>
    <row r="30" spans="1:9" x14ac:dyDescent="0.25">
      <c r="A30" s="1"/>
      <c r="B30" s="93" t="s">
        <v>81</v>
      </c>
      <c r="C30" s="94"/>
      <c r="D30" s="94"/>
      <c r="E30" s="94"/>
      <c r="F30" s="95"/>
      <c r="G30" s="18">
        <f>G29-G27+G29-G28</f>
        <v>-194813.31999999983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ht="14.45" x14ac:dyDescent="0.3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2" t="s">
        <v>6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39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41</v>
      </c>
      <c r="C9" s="100"/>
      <c r="D9" s="100"/>
      <c r="E9" s="100"/>
      <c r="F9" s="101"/>
      <c r="G9" s="45">
        <v>37108695</v>
      </c>
      <c r="H9" s="6" t="s">
        <v>4</v>
      </c>
      <c r="I9" s="1"/>
    </row>
    <row r="10" spans="1:9" x14ac:dyDescent="0.25">
      <c r="A10" s="1"/>
      <c r="B10" s="93" t="s">
        <v>42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43</v>
      </c>
      <c r="C11" s="97"/>
      <c r="D11" s="98"/>
      <c r="E11" s="46">
        <v>7719013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44</v>
      </c>
      <c r="C12" s="97"/>
      <c r="D12" s="98"/>
      <c r="E12" s="46">
        <v>3783292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45</v>
      </c>
      <c r="C13" s="97"/>
      <c r="D13" s="98"/>
      <c r="E13" s="46">
        <v>792482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46</v>
      </c>
      <c r="C14" s="97"/>
      <c r="D14" s="98"/>
      <c r="E14" s="46">
        <v>1401798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47</v>
      </c>
      <c r="C15" s="100"/>
      <c r="D15" s="101"/>
      <c r="E15" s="17">
        <f>SUM(E11:E14)</f>
        <v>13696585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48</v>
      </c>
      <c r="C16" s="97"/>
      <c r="D16" s="98"/>
      <c r="E16" s="46">
        <v>0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49</v>
      </c>
      <c r="C17" s="97"/>
      <c r="D17" s="98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50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51</v>
      </c>
      <c r="C19" s="100"/>
      <c r="D19" s="101"/>
      <c r="E19" s="17">
        <f>SUM(E16:E18)</f>
        <v>0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52</v>
      </c>
      <c r="C20" s="114"/>
      <c r="D20" s="115"/>
      <c r="E20" s="46">
        <v>-550111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53</v>
      </c>
      <c r="C21" s="114"/>
      <c r="D21" s="115"/>
      <c r="E21" s="46">
        <v>-12979801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54</v>
      </c>
      <c r="C22" s="97"/>
      <c r="D22" s="98"/>
      <c r="E22" s="46">
        <v>0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55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56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57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58</v>
      </c>
      <c r="C26" s="114"/>
      <c r="D26" s="11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59</v>
      </c>
      <c r="C27" s="100"/>
      <c r="D27" s="101"/>
      <c r="E27" s="17">
        <f>SUM(E20:E26)</f>
        <v>-13529912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60</v>
      </c>
      <c r="C28" s="100"/>
      <c r="D28" s="101"/>
      <c r="E28" s="17">
        <f>E15+E19+E27</f>
        <v>166673</v>
      </c>
      <c r="F28" s="6" t="s">
        <v>4</v>
      </c>
      <c r="G28" s="16">
        <f>IF(E28&lt;0,0,-E28)</f>
        <v>-166673</v>
      </c>
      <c r="H28" s="6" t="s">
        <v>4</v>
      </c>
      <c r="I28" s="1"/>
    </row>
    <row r="29" spans="1:9" x14ac:dyDescent="0.25">
      <c r="A29" s="1"/>
      <c r="B29" s="93" t="s">
        <v>61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61</v>
      </c>
      <c r="C30" s="100"/>
      <c r="D30" s="101"/>
      <c r="E30" s="45">
        <v>0</v>
      </c>
      <c r="F30" s="6" t="s">
        <v>4</v>
      </c>
      <c r="G30" s="17">
        <f>-$E$30</f>
        <v>0</v>
      </c>
      <c r="H30" s="6" t="s">
        <v>4</v>
      </c>
      <c r="I30" s="1"/>
    </row>
    <row r="31" spans="1:9" x14ac:dyDescent="0.25">
      <c r="A31" s="1"/>
      <c r="B31" s="116" t="s">
        <v>121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122</v>
      </c>
      <c r="C32" s="114"/>
      <c r="D32" s="115"/>
      <c r="E32" s="46">
        <v>33849995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62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63</v>
      </c>
      <c r="C34" s="114"/>
      <c r="D34" s="115"/>
      <c r="E34" s="46">
        <v>3233822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64</v>
      </c>
      <c r="C35" s="100"/>
      <c r="D35" s="101"/>
      <c r="E35" s="17">
        <f>SUM(E32:E34)</f>
        <v>37083817</v>
      </c>
      <c r="F35" s="6" t="s">
        <v>4</v>
      </c>
      <c r="G35" s="17">
        <f>-E35</f>
        <v>-37083817</v>
      </c>
      <c r="H35" s="6" t="s">
        <v>4</v>
      </c>
      <c r="I35" s="1"/>
    </row>
    <row r="36" spans="1:9" x14ac:dyDescent="0.25">
      <c r="A36" s="1"/>
      <c r="B36" s="93" t="s">
        <v>40</v>
      </c>
      <c r="C36" s="94"/>
      <c r="D36" s="94"/>
      <c r="E36" s="94"/>
      <c r="F36" s="95"/>
      <c r="G36" s="18">
        <f>$G$9+$G$28+$G$30+$G$35</f>
        <v>-141795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2016-12-13T11:18:49Z</dcterms:modified>
</cp:coreProperties>
</file>