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3" i="16" l="1"/>
  <c r="F3" i="16"/>
  <c r="G3" i="16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F6" i="16"/>
  <c r="J3" i="24"/>
  <c r="G5" i="16"/>
  <c r="J3" i="16" s="1"/>
  <c r="E5" i="16"/>
  <c r="G6" i="16"/>
  <c r="E6" i="16"/>
  <c r="F5" i="16"/>
  <c r="I3" i="16" s="1"/>
  <c r="M3" i="24" l="1"/>
  <c r="B9" i="12" s="1"/>
  <c r="B10" i="12" s="1"/>
  <c r="H3" i="16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<sst xmlns="http://schemas.openxmlformats.org/spreadsheetml/2006/main" count="114" uniqueCount="76">
  <si>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</si>
  <si>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</si>
  <si>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</si>
  <si>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</si>
  <si>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</si>
  <si>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</si>
  <si>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</si>
  <si>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</si>
  <si>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</si>
  <si>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</si>
  <si>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</si>
  <si>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</si>
  <si>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</si>
  <si>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</si>
  <si>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</si>
  <si>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</si>
  <si>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</si>
  <si>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</si>
  <si>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</si>
  <si>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</si>
  <si>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</si>
  <si>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</si>
  <si>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</si>
  <si>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Fjernaflæsning</t>
  </si>
  <si>
    <t>Energirådgivning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</si>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</sst>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19172053.000399999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186941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81572.279599999994</v>
      </c>
      <c r="C4" t="s">
        <v>11</v>
      </c>
    </row>
    <row r="5" spans="1:3" s="26" customFormat="1" x14ac:dyDescent="0.25">
      <c r="A5" s="3" t="s">
        <v>12</v>
      </c>
      <c r="B5" s="48">
        <f>SUM(B2:B4)</f>
        <v>19440566.279999997</v>
      </c>
      <c r="C5" s="62" t="s">
        <v>11</v>
      </c>
    </row>
    <row r="6" spans="1:3" x14ac:dyDescent="0.25">
      <c r="A6" s="47" t="s">
        <v>0</v>
      </c>
      <c r="B6" s="38">
        <f>Investeringer!E3</f>
        <v>8246666.3065898409</v>
      </c>
      <c r="C6" s="23" t="s">
        <v>11</v>
      </c>
    </row>
    <row r="7" spans="1:3" x14ac:dyDescent="0.25">
      <c r="A7" s="4" t="s">
        <v>1</v>
      </c>
      <c r="B7" s="35">
        <f>Investeringer!F3</f>
        <v>4088530.2451646905</v>
      </c>
      <c r="C7" t="s">
        <v>11</v>
      </c>
    </row>
    <row r="8" spans="1:3" x14ac:dyDescent="0.25">
      <c r="A8" s="4" t="s">
        <v>2</v>
      </c>
      <c r="B8" s="35">
        <f>Investeringer!G3</f>
        <v>1450833.3333333335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151917.87</v>
      </c>
      <c r="C9" t="s">
        <v>11</v>
      </c>
    </row>
    <row r="10" spans="1:3" s="22" customFormat="1" x14ac:dyDescent="0.25">
      <c r="A10" s="3" t="s">
        <v>49</v>
      </c>
      <c r="B10" s="48">
        <f>SUM(B6:B9)</f>
        <v>13937947.755087864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3768914</v>
      </c>
      <c r="C11" t="s">
        <v>11</v>
      </c>
    </row>
    <row r="12" spans="1:3" s="22" customFormat="1" x14ac:dyDescent="0.25">
      <c r="A12" s="3" t="s">
        <v>70</v>
      </c>
      <c r="B12" s="48">
        <f>SUM(B11:B11)</f>
        <v>3768914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37147428.035087861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37476247.409723163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71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17884000</v>
      </c>
      <c r="C2" s="49">
        <v>0</v>
      </c>
      <c r="D2" s="49">
        <f>B2+C2</f>
        <v>17884000</v>
      </c>
      <c r="E2" s="50">
        <f>D2</f>
        <v>17884000</v>
      </c>
      <c r="F2" s="49">
        <v>23314166.709785018</v>
      </c>
      <c r="G2" s="49">
        <v>0</v>
      </c>
      <c r="H2" s="49">
        <f>F2-G2</f>
        <v>23314166.709785018</v>
      </c>
      <c r="I2" s="49">
        <f>AVERAGEIF(E2:E4,"&lt;&gt;0")</f>
        <v>19172053.000399999</v>
      </c>
      <c r="J2" s="49">
        <v>17069703.419553399</v>
      </c>
      <c r="K2" s="39">
        <f>IF(H2&gt;I2,IF(I2&gt;J2,I2,J2),H2)</f>
        <v>19172053.000399999</v>
      </c>
    </row>
    <row r="3" spans="1:11" s="23" customFormat="1" x14ac:dyDescent="0.25">
      <c r="A3" s="28">
        <v>2014</v>
      </c>
      <c r="B3" s="49">
        <v>20443751</v>
      </c>
      <c r="C3" s="49"/>
      <c r="D3" s="49">
        <f t="shared" ref="D3:D4" si="0">B3+C3</f>
        <v>20443751</v>
      </c>
      <c r="E3" s="50">
        <f>D3*Pristalsregulering!C7</f>
        <v>20460106.000799999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/>
      <c r="C4" s="49"/>
      <c r="D4" s="49">
        <f t="shared" si="0"/>
        <v>0</v>
      </c>
      <c r="E4" s="50">
        <f>D4*Pristalsregulering!$C$6*Pristalsregulering!$C$7</f>
        <v>0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92" max="92" width="9.140625" hidden="1"/>
    <col min="94" max="94" width="9.140625" hidden="1"/>
    <col min="112" max="112" width="9.140625" hidden="1"/>
    <col min="114" max="114" width="9.140625" hidden="1"/>
    <col min="180" max="180" width="9.140625" hidden="1"/>
    <col min="182" max="182" width="9.140625" hidden="1"/>
    <col min="200" max="200" width="9.140625" hidden="1"/>
    <col min="202" max="202" width="9.140625" hidden="1"/>
    <col min="204" max="204" width="9.140625" hidden="1"/>
    <col min="220" max="220" width="9.140625" hidden="1"/>
    <col min="222" max="222" width="9.140625" hidden="1"/>
    <col min="224" max="224" width="9.140625" hidden="1"/>
    <col min="268" max="268" width="9.140625" hidden="1"/>
    <col min="270" max="270" width="9.140625" hidden="1"/>
    <col min="288" max="288" width="9.140625" hidden="1"/>
    <col min="290" max="290" width="9.140625" hidden="1"/>
    <col min="292" max="292" width="9.140625" hidden="1"/>
    <col min="308" max="308" width="9.140625" hidden="1"/>
    <col min="310" max="310" width="9.140625" hidden="1"/>
    <col min="312" max="312" width="9.140625" hidden="1"/>
    <col min="314" max="314" width="9.140625" hidden="1"/>
    <col min="328" max="328" width="9.140625" hidden="1"/>
    <col min="330" max="330" width="9.140625" hidden="1"/>
    <col min="332" max="332" width="9.140625" hidden="1"/>
    <col min="334" max="334" width="9.140625" hidden="1"/>
    <col min="336" max="336" width="9.140625" hidden="1"/>
    <col min="338" max="338" width="9.140625" hidden="1"/>
    <col min="340" max="340" width="9.140625" hidden="1"/>
    <col min="342" max="16384" width="9.140625" hidden="1"/>
  </cols>
  <sheetData>
    <row r="1" spans="1:11" s="27" customFormat="1" ht="15.75" thickBot="1" x14ac:dyDescent="0.3">
      <c r="A1" s="9"/>
      <c r="B1" s="33" t="s">
        <v>73</v>
      </c>
      <c r="C1" s="33"/>
      <c r="D1" s="33"/>
      <c r="E1" s="63" t="s">
        <v>74</v>
      </c>
      <c r="F1" s="10"/>
      <c r="G1" s="10"/>
      <c r="H1" s="63" t="s">
        <v>75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/>
      <c r="C3" s="72">
        <v>75000</v>
      </c>
      <c r="D3" s="72">
        <v>100000</v>
      </c>
      <c r="E3" s="45">
        <f>B3</f>
        <v>0</v>
      </c>
      <c r="F3" s="35">
        <f>C3</f>
        <v>75000</v>
      </c>
      <c r="G3" s="35">
        <f>D3</f>
        <v>100000</v>
      </c>
      <c r="H3" s="45">
        <f>IF(E4=0,0,AVERAGEIF(E4:E6,"&lt;&gt;0"))+E3</f>
        <v>11941</v>
      </c>
      <c r="I3" s="38">
        <f>IF(F4=0,0,AVERAGEIF(F4:F6,"&lt;&gt;0"))+F3</f>
        <v>75000</v>
      </c>
      <c r="J3" s="38">
        <f>IF(G4=0,0,AVERAGEIF(G4:G6,"&lt;&gt;0"))+G3</f>
        <v>100000</v>
      </c>
      <c r="K3" s="57">
        <f>SUM(H3:J3)</f>
        <v>186941</v>
      </c>
    </row>
    <row r="4" spans="1:11" x14ac:dyDescent="0.25">
      <c r="A4" s="28">
        <v>2015</v>
      </c>
      <c r="B4" s="35">
        <v>11941</v>
      </c>
      <c r="C4" s="35"/>
      <c r="D4" s="35"/>
      <c r="E4" s="45">
        <f>B4</f>
        <v>11941</v>
      </c>
      <c r="F4" s="35">
        <f>C4</f>
        <v>0</v>
      </c>
      <c r="G4" s="35">
        <f>D4</f>
        <v>0</v>
      </c>
      <c r="H4" s="45"/>
      <c r="I4" s="38"/>
      <c r="J4" s="38"/>
      <c r="K4" s="54"/>
    </row>
    <row r="5" spans="1:11" x14ac:dyDescent="0.25">
      <c r="A5" s="28">
        <v>2014</v>
      </c>
      <c r="B5" s="35"/>
      <c r="C5" s="35"/>
      <c r="D5" s="35"/>
      <c r="E5" s="45">
        <f>B5*Pristalsregulering!$C$7</f>
        <v>0</v>
      </c>
      <c r="F5" s="35">
        <f>C5*Pristalsregulering!$C$7</f>
        <v>0</v>
      </c>
      <c r="G5" s="35">
        <f>D5*Pristalsregulering!$C$7</f>
        <v>0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16000</v>
      </c>
      <c r="C3" s="42">
        <v>77640</v>
      </c>
      <c r="D3" s="42">
        <v>0</v>
      </c>
      <c r="E3" s="41">
        <f>B3</f>
        <v>16000</v>
      </c>
      <c r="F3" s="42">
        <f t="shared" ref="F3:G3" si="0">C3</f>
        <v>77640</v>
      </c>
      <c r="G3" s="43">
        <f t="shared" si="0"/>
        <v>0</v>
      </c>
      <c r="H3" s="44">
        <f>IF(E3=0,0,AVERAGEIF(E3:E5,"&lt;&gt;0"))+IF(F3=0,0,AVERAGEIF(F3:F5,"&lt;&gt;0"))+IF(G3=0,0,AVERAGEIF(G3:G5,"&lt;&gt;0"))</f>
        <v>81572.279599999994</v>
      </c>
    </row>
    <row r="4" spans="1:8" x14ac:dyDescent="0.25">
      <c r="A4" s="31">
        <v>2014</v>
      </c>
      <c r="B4" s="41">
        <v>10649</v>
      </c>
      <c r="C4" s="42">
        <v>58800</v>
      </c>
      <c r="D4" s="42">
        <v>0</v>
      </c>
      <c r="E4" s="41">
        <f>B4*Pristalsregulering!$C$7</f>
        <v>10657.519199999999</v>
      </c>
      <c r="F4" s="42">
        <f>C4*Pristalsregulering!$C$7</f>
        <v>58847.039999999994</v>
      </c>
      <c r="G4" s="43">
        <f>D4*Pristalsregulering!$C$7</f>
        <v>0</v>
      </c>
      <c r="H4" s="42"/>
    </row>
    <row r="5" spans="1:8" x14ac:dyDescent="0.25">
      <c r="A5" s="31">
        <v>2013</v>
      </c>
      <c r="B5" s="41"/>
      <c r="C5" s="42"/>
      <c r="D5" s="42">
        <v>0</v>
      </c>
      <c r="E5" s="41">
        <f>B5*Pristalsregulering!$C$7*Pristalsregulering!$C$6</f>
        <v>0</v>
      </c>
      <c r="F5" s="42">
        <f>C5*Pristalsregulering!$C$7*Pristalsregulering!$C$6</f>
        <v>0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68</v>
      </c>
      <c r="C1" s="76"/>
      <c r="D1" s="77"/>
      <c r="E1" s="78" t="s">
        <v>69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67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7574790.2507191813</v>
      </c>
      <c r="C3" s="38">
        <v>3946845.2758000004</v>
      </c>
      <c r="D3" s="40">
        <v>1450833.3333333335</v>
      </c>
      <c r="E3" s="35">
        <f>B3*Pristalsregulering!C2*Pristalsregulering!C3*Pristalsregulering!C4*Pristalsregulering!C5*Pristalsregulering!C6*Pristalsregulering!C7</f>
        <v>8246666.3065898409</v>
      </c>
      <c r="F3" s="35">
        <v>4088530.2451646905</v>
      </c>
      <c r="G3" s="35">
        <f>D3</f>
        <v>1450833.3333333335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72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1375</v>
      </c>
      <c r="D3" s="38">
        <v>100000</v>
      </c>
      <c r="E3" s="40">
        <v>0</v>
      </c>
      <c r="F3" s="38">
        <f>B3</f>
        <v>0</v>
      </c>
      <c r="G3" s="38">
        <f>C3</f>
        <v>1375</v>
      </c>
      <c r="H3" s="38">
        <f>D3</f>
        <v>100000</v>
      </c>
      <c r="I3" s="40">
        <f>E3</f>
        <v>0</v>
      </c>
      <c r="J3" s="42">
        <f>AVERAGE(F3:F5)</f>
        <v>0</v>
      </c>
      <c r="K3" s="42">
        <f>G3</f>
        <v>1375</v>
      </c>
      <c r="L3" s="43">
        <f>AVERAGE(H3:H5)+AVERAGE(I3:I5)</f>
        <v>150542.87</v>
      </c>
      <c r="M3" s="44">
        <f>SUM(J3:L3)</f>
        <v>151917.87</v>
      </c>
      <c r="N3" s="23"/>
    </row>
    <row r="4" spans="1:14" x14ac:dyDescent="0.25">
      <c r="A4" s="28">
        <v>2014</v>
      </c>
      <c r="B4" s="45">
        <v>0</v>
      </c>
      <c r="C4" s="38">
        <v>429111</v>
      </c>
      <c r="D4" s="38">
        <v>200925</v>
      </c>
      <c r="E4" s="40">
        <v>0</v>
      </c>
      <c r="F4" s="38">
        <f>IF(B4="","",B4*Pristalsregulering!$C$7)</f>
        <v>0</v>
      </c>
      <c r="G4" s="38">
        <f>IF(C4="","",C4*Pristalsregulering!$C$7)</f>
        <v>429454.28879999998</v>
      </c>
      <c r="H4" s="38">
        <f>IF(D4="","",D4*Pristalsregulering!$C$7)</f>
        <v>201085.74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/>
      <c r="C5" s="38"/>
      <c r="D5" s="38"/>
      <c r="E5" s="40"/>
      <c r="F5" s="38" t="str">
        <f>IF(B5="","",B5*Pristalsregulering!$C$7*Pristalsregulering!$C$6)</f>
        <v/>
      </c>
      <c r="G5" s="38" t="str">
        <f>IF(C5="","",C5*Pristalsregulering!$C$7*Pristalsregulering!$C$6)</f>
        <v/>
      </c>
      <c r="H5" s="38" t="str">
        <f>IF(D5="","",D5*Pristalsregulering!$C$7*Pristalsregulering!$C$6)</f>
        <v/>
      </c>
      <c r="I5" s="40" t="str">
        <f>IF(E5="","",E5*Pristalsregulering!$C$7*Pristalsregulering!$C$6)</f>
        <v/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216827</v>
      </c>
      <c r="E2" s="42">
        <v>332328</v>
      </c>
      <c r="F2" s="42">
        <v>1528065</v>
      </c>
      <c r="G2" s="42">
        <v>0</v>
      </c>
      <c r="H2" s="42">
        <v>1659171</v>
      </c>
      <c r="I2" s="42">
        <v>0</v>
      </c>
      <c r="J2" s="42"/>
      <c r="K2" s="42"/>
      <c r="L2" s="43">
        <v>0</v>
      </c>
      <c r="M2" s="44">
        <f>SUM(B2:L2)</f>
        <v>3768914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2016-11-11T16:27:46Z</dcterms:modified>
</cp:coreProperties>
</file>