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C9" i="4" l="1"/>
  <c r="F9" i="2" l="1"/>
  <c r="F10" i="2"/>
  <c r="F11" i="2"/>
  <c r="F12" i="2"/>
  <c r="F13" i="2"/>
  <c r="F14" i="2"/>
  <c r="F15" i="2"/>
  <c r="F16" i="2"/>
  <c r="E31" i="19" l="1"/>
  <c r="C36" i="19" l="1"/>
  <c r="E36" i="19" s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6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24" i="7" l="1"/>
  <c r="C9" i="12" l="1"/>
  <c r="C11" i="12" s="1"/>
  <c r="C31" i="8" s="1"/>
  <c r="E31" i="8" s="1"/>
  <c r="F8" i="2" l="1"/>
  <c r="F8" i="7"/>
  <c r="F23" i="7" s="1"/>
  <c r="F17" i="2" l="1"/>
  <c r="C9" i="10" s="1"/>
  <c r="C15" i="11" l="1"/>
  <c r="C28" i="8" s="1"/>
  <c r="C15" i="4"/>
  <c r="C26" i="8" s="1"/>
  <c r="C28" i="3"/>
  <c r="C24" i="8" s="1"/>
  <c r="F25" i="7"/>
  <c r="C18" i="8" s="1"/>
  <c r="C22" i="3"/>
  <c r="C23" i="8" s="1"/>
  <c r="C11" i="3"/>
  <c r="C21" i="8" s="1"/>
  <c r="C25" i="8"/>
  <c r="C10" i="10"/>
  <c r="C17" i="8" s="1"/>
  <c r="F19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<sst xmlns="http://schemas.openxmlformats.org/spreadsheetml/2006/main" count="415" uniqueCount="210">
  <si>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</si>
  <si>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</si>
  <si>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</si>
  <si>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</si>
  <si>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</si>
  <si>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</si>
  <si>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</si>
  <si>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</si>
  <si>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</si>
  <si>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</si>
  <si>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</si>
  <si>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</si>
  <si>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</si>
  <si>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</si>
  <si>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</si>
  <si>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</si>
  <si>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</si>
  <si>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</si>
  <si>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</si>
  <si>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</si>
  <si>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</si>
  <si>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</si>
  <si>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</si>
  <si>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</si>
  <si>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</si>
  <si>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</si>
  <si>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</si>
  <si>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</si>
  <si>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</si>
  <si>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</si>
  <si>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</si>
  <si>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</si>
  <si>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</si>
  <si>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</si>
  <si>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</si>
  <si>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</si>
  <si>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</si>
  <si>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</si>
  <si>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</si>
  <si>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</si>
  <si>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</si>
  <si>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</si>
  <si>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</si>
  <si>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</si>
  <si>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</si>
  <si>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</si>
  <si>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</si>
  <si>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</si>
  <si>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</si>
  <si>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</si>
  <si>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</si>
  <si>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</si>
  <si>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</si>
  <si>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</si>
  <si>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</si>
  <si>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</si>
  <si>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</si>
  <si>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</si>
  <si>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</si>
  <si>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</si>
  <si>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</si>
  <si>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</si>
  <si>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</si>
  <si>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</si>
  <si>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</si>
  <si>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</si>
  <si>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</si>
  <si>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</si>
  <si>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</si>
  <si>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</si>
  <si>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</si>
  <si>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</si>
  <si>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</si>
  <si>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</si>
  <si>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</si>
  <si>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</si>
  <si>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</si>
  <si>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</si>
  <si>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</si>
  <si>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</si>
  <si>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</si>
  <si>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</si>
  <si>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</si>
  <si>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</si>
  <si>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</si>
  <si>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</si>
  <si>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</si>
  <si>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</si>
  <si>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</si>
  <si>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</si>
  <si>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</si>
  <si>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</si>
  <si>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</si>
  <si>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</si>
  <si>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</si>
  <si>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</si>
  <si>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</si>
  <si>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</si>
  <si>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</si>
  <si>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</si>
  <si>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</si>
  <si>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</si>
  <si>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</si>
  <si>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</si>
  <si>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</si>
  <si>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</si>
  <si>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</si>
  <si>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</si>
  <si>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</si>
  <si>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</si>
  <si>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</si>
  <si>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</si>
  <si>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</si>
  <si>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</si>
  <si>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</si>
  <si>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</si>
  <si>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</si>
  <si>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</si>
  <si>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</si>
  <si>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</si>
  <si>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</si>
  <si>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</si>
  <si>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</si>
  <si>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</si>
  <si>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</si>
  <si>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</si>
  <si>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</si>
  <si>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</si>
  <si>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</si>
  <si>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</si>
  <si>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</si>
  <si>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</si>
  <si>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</si>
  <si>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</si>
  <si>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</si>
  <si>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</si>
  <si>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</si>
  <si>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</si>
  <si>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</si>
  <si>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</si>
  <si>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</si>
  <si>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</si>
  <si>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</si>
  <si>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</si>
  <si>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</si>
  <si>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</si>
  <si>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</si>
  <si>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</si>
  <si>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</si>
  <si>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</si>
  <si>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</si>
  <si>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</si>
  <si>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</si>
  <si>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</si>
  <si>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</si>
  <si>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</si>
  <si>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</si>
  <si>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</si>
  <si>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</si>
  <si>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</si>
  <si>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</si>
  <si>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</si>
  <si>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</si>
  <si>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</si>
  <si>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</si>
  <si>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</si>
  <si>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</si>
  <si>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</si>
  <si>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</si>
  <si>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</si>
  <si>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</si>
  <si>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</si>
  <si>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</si>
  <si>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</si>
  <si>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</si>
  <si>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</si>
  <si>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</si>
  <si>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</si>
  <si>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</si>
  <si>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</si>
  <si>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</si>
  <si>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</si>
  <si>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</si>
  <si>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Ø110 mm &lt; Ledningsnet ≤ Ø 250 mm</t>
  </si>
  <si>
    <t>2014</t>
  </si>
  <si>
    <t>75</t>
  </si>
  <si>
    <t>Stik på ledningsnet, Konstruktioner</t>
  </si>
  <si>
    <t xml:space="preserve">Afregningsmålere, mekaniske </t>
  </si>
  <si>
    <t>8</t>
  </si>
  <si>
    <t>Ventiler på Ø110 mm &lt; Ledningsnet ≤ Ø 250 mm</t>
  </si>
  <si>
    <t>Elanlæg - vandværk</t>
  </si>
  <si>
    <t>25</t>
  </si>
  <si>
    <t>SRO-brønd/kvarterbrønd/sektionsbrønd, Konstruktioner</t>
  </si>
  <si>
    <t>50</t>
  </si>
  <si>
    <t>SRO-brønd/kvarterbrønd/sektionsbrønd, SRO</t>
  </si>
  <si>
    <t>10</t>
  </si>
  <si>
    <t>Administrationbygninger</t>
  </si>
  <si>
    <t>Arbejdsplads</t>
  </si>
  <si>
    <t>5</t>
  </si>
  <si>
    <t>Ledelsessystem</t>
  </si>
  <si>
    <t>Bedre drikkevand</t>
  </si>
  <si>
    <t>Tjenestemandspensioner</t>
  </si>
  <si>
    <t>Ejendomsskatter</t>
  </si>
  <si>
    <t>Køb af ydelser og produkter, der er omfattet af prisloftreguleringen, hos et andet selskab</t>
  </si>
  <si>
    <t>Etageareal vandbehandlingsbygning</t>
  </si>
  <si>
    <t>SRO-anlæg, vandværk</t>
  </si>
  <si>
    <t>Filteranlæg, åbne filtre, dobbelt filtrering, Kontruktioner</t>
  </si>
  <si>
    <t>Råvandsstation komplet montering og boringshus/tørbrønd</t>
  </si>
  <si>
    <t>Gladsaxe Vand AS</t>
  </si>
  <si>
    <t>V065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</si>
</sst>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6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208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209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6" t="s">
        <v>58</v>
      </c>
      <c r="E8" s="226"/>
      <c r="F8" s="226"/>
      <c r="G8" s="123"/>
      <c r="H8" s="123"/>
      <c r="I8" s="123"/>
    </row>
    <row r="9" spans="1:9" x14ac:dyDescent="0.25">
      <c r="A9" s="121"/>
      <c r="B9" s="121"/>
      <c r="C9" s="121"/>
      <c r="D9" s="237" t="s">
        <v>106</v>
      </c>
      <c r="E9" s="237"/>
      <c r="F9" s="237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7" t="s">
        <v>59</v>
      </c>
      <c r="E13" s="227"/>
      <c r="F13" s="227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8" t="s">
        <v>60</v>
      </c>
      <c r="E16" s="229"/>
      <c r="F16" s="230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1" t="s">
        <v>2</v>
      </c>
      <c r="E17" s="232"/>
      <c r="F17" s="233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1" t="s">
        <v>129</v>
      </c>
      <c r="E18" s="232"/>
      <c r="F18" s="233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4" t="s">
        <v>44</v>
      </c>
      <c r="E19" s="235"/>
      <c r="F19" s="236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4" t="s">
        <v>61</v>
      </c>
      <c r="E20" s="235"/>
      <c r="F20" s="236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4" t="s">
        <v>87</v>
      </c>
      <c r="E21" s="235"/>
      <c r="F21" s="236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4" t="s">
        <v>62</v>
      </c>
      <c r="E22" s="235"/>
      <c r="F22" s="236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3" t="s">
        <v>42</v>
      </c>
      <c r="E23" s="254"/>
      <c r="F23" s="255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0" t="s">
        <v>63</v>
      </c>
      <c r="E24" s="251"/>
      <c r="F24" s="252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7" t="s">
        <v>43</v>
      </c>
      <c r="E25" s="248"/>
      <c r="F25" s="249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4" t="s">
        <v>64</v>
      </c>
      <c r="E26" s="245"/>
      <c r="F26" s="246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8" t="s">
        <v>138</v>
      </c>
      <c r="E27" s="239"/>
      <c r="F27" s="240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41" t="s">
        <v>139</v>
      </c>
      <c r="E28" s="242"/>
      <c r="F28" s="243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6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Gladsaxe Vand AS</v>
      </c>
      <c r="B1" s="56"/>
      <c r="C1" s="56"/>
      <c r="D1" s="56"/>
      <c r="E1" s="56"/>
    </row>
    <row r="2" spans="1:5" x14ac:dyDescent="0.25">
      <c r="A2" s="220" t="str">
        <f>'1. Forside'!A2</f>
        <v>V065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59" t="s">
        <v>119</v>
      </c>
      <c r="C4" s="259"/>
      <c r="D4" s="259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 t="s">
        <v>199</v>
      </c>
      <c r="C7" s="51">
        <v>146250</v>
      </c>
      <c r="D7" s="190" t="s">
        <v>0</v>
      </c>
      <c r="E7" s="56"/>
    </row>
    <row r="8" spans="1:5" x14ac:dyDescent="0.25">
      <c r="A8" s="56"/>
      <c r="B8" s="212" t="s">
        <v>200</v>
      </c>
      <c r="C8" s="51">
        <v>350000</v>
      </c>
      <c r="D8" s="190" t="s">
        <v>0</v>
      </c>
      <c r="E8" s="56"/>
    </row>
    <row r="9" spans="1:5" x14ac:dyDescent="0.25">
      <c r="A9" s="56"/>
      <c r="B9" s="54" t="s">
        <v>36</v>
      </c>
      <c r="C9" s="55">
        <f>SUM(C7:C8)</f>
        <v>496250</v>
      </c>
      <c r="D9" s="191" t="s">
        <v>0</v>
      </c>
      <c r="E9" s="56"/>
    </row>
    <row r="10" spans="1:5" x14ac:dyDescent="0.25">
      <c r="A10" s="56"/>
      <c r="B10" s="56"/>
      <c r="C10" s="182"/>
      <c r="D10" s="56"/>
      <c r="E10" s="56"/>
    </row>
    <row r="11" spans="1:5" x14ac:dyDescent="0.25">
      <c r="A11" s="56"/>
      <c r="B11" s="56"/>
      <c r="C11" s="182"/>
      <c r="D11" s="56"/>
      <c r="E11" s="56"/>
    </row>
    <row r="12" spans="1:5" ht="27.2" customHeight="1" x14ac:dyDescent="0.25">
      <c r="A12" s="56"/>
      <c r="B12" s="20" t="s">
        <v>147</v>
      </c>
      <c r="C12" s="192"/>
      <c r="D12" s="189"/>
      <c r="E12" s="56"/>
    </row>
    <row r="13" spans="1:5" ht="16.7" customHeight="1" x14ac:dyDescent="0.25">
      <c r="A13" s="56"/>
      <c r="B13" s="108" t="s">
        <v>148</v>
      </c>
      <c r="C13" s="19">
        <v>135864</v>
      </c>
      <c r="D13" s="151" t="s">
        <v>0</v>
      </c>
      <c r="E13" s="56"/>
    </row>
    <row r="14" spans="1:5" ht="16.7" customHeight="1" x14ac:dyDescent="0.25">
      <c r="A14" s="56"/>
      <c r="B14" s="108" t="s">
        <v>149</v>
      </c>
      <c r="C14" s="40">
        <v>90000</v>
      </c>
      <c r="D14" s="151" t="s">
        <v>0</v>
      </c>
      <c r="E14" s="56"/>
    </row>
    <row r="15" spans="1:5" x14ac:dyDescent="0.25">
      <c r="A15" s="56"/>
      <c r="B15" s="28" t="s">
        <v>150</v>
      </c>
      <c r="C15" s="55">
        <f>C13-C14</f>
        <v>45864</v>
      </c>
      <c r="D15" s="153" t="s">
        <v>0</v>
      </c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x14ac:dyDescent="0.25">
      <c r="A18" s="56"/>
      <c r="B18" s="193"/>
      <c r="C18" s="56"/>
      <c r="D18" s="56"/>
      <c r="E18" s="56"/>
    </row>
    <row r="19" spans="1:5" ht="15.75" hidden="1" x14ac:dyDescent="0.25">
      <c r="B19" s="194"/>
      <c r="E19" s="195"/>
    </row>
    <row r="20" spans="1:5" ht="15.75" hidden="1" x14ac:dyDescent="0.25">
      <c r="B20" s="195"/>
      <c r="C20" s="195"/>
    </row>
    <row r="21" spans="1:5" ht="15.75" hidden="1" x14ac:dyDescent="0.25">
      <c r="B21" s="195"/>
      <c r="E21" s="195"/>
    </row>
    <row r="22" spans="1:5" ht="15.75" hidden="1" x14ac:dyDescent="0.25">
      <c r="B22" s="195"/>
      <c r="D22" s="195"/>
    </row>
    <row r="23" spans="1:5" ht="15.75" hidden="1" x14ac:dyDescent="0.25">
      <c r="B23" s="195"/>
      <c r="C23" s="195"/>
    </row>
    <row r="24" spans="1:5" ht="15.75" hidden="1" x14ac:dyDescent="0.25">
      <c r="B24" s="195"/>
      <c r="C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5"/>
      <c r="D27" s="195"/>
    </row>
    <row r="28" spans="1:5" ht="15.75" hidden="1" x14ac:dyDescent="0.25">
      <c r="B28" s="194"/>
      <c r="C28" s="194"/>
    </row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4"/>
    </row>
    <row r="64" spans="2:2" hidden="1" x14ac:dyDescent="0.25"/>
    <row r="65" spans="1:5" hidden="1" x14ac:dyDescent="0.25"/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/>
    <row r="74" spans="1:5" hidden="1" x14ac:dyDescent="0.25"/>
    <row r="75" spans="1:5" hidden="1" x14ac:dyDescent="0.25"/>
    <row r="76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Gladsaxe Vand AS</v>
      </c>
      <c r="B1" s="26"/>
      <c r="C1" s="26"/>
      <c r="D1" s="26"/>
      <c r="E1" s="26"/>
    </row>
    <row r="2" spans="1:5" x14ac:dyDescent="0.25">
      <c r="A2" s="221" t="str">
        <f>'1. Forside'!A2</f>
        <v>V065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6" t="s">
        <v>179</v>
      </c>
      <c r="C4" s="256"/>
      <c r="D4" s="256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5825945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40000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5785945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3541756.08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3518526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23230.080000000075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Gladsaxe Vand AS</v>
      </c>
      <c r="B1" s="26"/>
      <c r="C1" s="26"/>
      <c r="D1" s="26"/>
      <c r="E1" s="26"/>
    </row>
    <row r="2" spans="1:5" x14ac:dyDescent="0.25">
      <c r="A2" s="221" t="str">
        <f>'1. Forside'!A2</f>
        <v>V065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59" t="s">
        <v>180</v>
      </c>
      <c r="C4" s="259"/>
      <c r="D4" s="259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-1508970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372461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-1881431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-376286.2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Gladsaxe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V065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181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62272565.255211972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4418529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2381725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691128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1061333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8552715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104000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104000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3280241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-2203381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-9733575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-11936956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0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65507675.32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65507675.32</v>
      </c>
      <c r="D36" s="79" t="s">
        <v>0</v>
      </c>
      <c r="E36" s="10">
        <f>-C36</f>
        <v>-65507675.32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-3235110.0647880286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Gladsaxe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V065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6" t="s">
        <v>182</v>
      </c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181477</v>
      </c>
      <c r="D7" s="222" t="s">
        <v>0</v>
      </c>
      <c r="E7" s="223">
        <v>742726</v>
      </c>
      <c r="F7" s="222" t="s">
        <v>0</v>
      </c>
      <c r="G7" s="223">
        <v>3280241</v>
      </c>
      <c r="H7" s="222" t="s">
        <v>0</v>
      </c>
      <c r="I7" s="223"/>
      <c r="J7" s="222" t="s">
        <v>0</v>
      </c>
      <c r="K7" s="223"/>
      <c r="L7" s="84" t="s">
        <v>0</v>
      </c>
      <c r="M7" s="26"/>
    </row>
    <row r="8" spans="1:13" x14ac:dyDescent="0.25">
      <c r="A8" s="26"/>
      <c r="B8" s="58" t="s">
        <v>74</v>
      </c>
      <c r="C8" s="224">
        <v>181477</v>
      </c>
      <c r="D8" s="222" t="s">
        <v>0</v>
      </c>
      <c r="E8" s="224">
        <v>742726</v>
      </c>
      <c r="F8" s="222" t="s">
        <v>0</v>
      </c>
      <c r="G8" s="224">
        <v>3280241</v>
      </c>
      <c r="H8" s="222" t="s">
        <v>0</v>
      </c>
      <c r="I8" s="223"/>
      <c r="J8" s="222" t="s">
        <v>0</v>
      </c>
      <c r="K8" s="223"/>
      <c r="L8" s="84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84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84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153" t="s">
        <v>0</v>
      </c>
      <c r="E11" s="55">
        <f>C11+E7-E8-E9</f>
        <v>0</v>
      </c>
      <c r="F11" s="153" t="s">
        <v>0</v>
      </c>
      <c r="G11" s="55">
        <f>E11+G7-G8-G9</f>
        <v>0</v>
      </c>
      <c r="H11" s="153" t="s">
        <v>0</v>
      </c>
      <c r="I11" s="55">
        <f>G11+I7-I8-I9</f>
        <v>0</v>
      </c>
      <c r="J11" s="153" t="s">
        <v>0</v>
      </c>
      <c r="K11" s="55">
        <f>K7-K8-K9+K10+I11</f>
        <v>0</v>
      </c>
      <c r="L11" s="153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Gladsaxe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V065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105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15847579.701336063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-60220.802865077043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-767419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15019939.898470987</v>
      </c>
      <c r="D13" s="79" t="s">
        <v>0</v>
      </c>
      <c r="E13" s="6">
        <f>C13</f>
        <v>15019939.898470987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3752171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investeringer'!F19</f>
        <v>3639454.7616666667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896383.08333333349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investeringer'!F25</f>
        <v>2982800.0000000005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11270808.845000001</v>
      </c>
      <c r="D19" s="79" t="s">
        <v>0</v>
      </c>
      <c r="E19" s="8">
        <f>C19</f>
        <v>11270808.845000001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omkostninger'!C11</f>
        <v>8334323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omkostninger'!C16</f>
        <v>22006100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omkostninger'!C22</f>
        <v>100000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omkostninger'!C28</f>
        <v>1052685.0300000012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servicemål'!C9</f>
        <v>496250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servicemål'!C15</f>
        <v>45864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5785945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23230.080000000075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37844397.109999999</v>
      </c>
      <c r="D29" s="79" t="s">
        <v>0</v>
      </c>
      <c r="E29" s="6">
        <f>C29</f>
        <v>37844397.109999999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-376286.2</v>
      </c>
      <c r="D31" s="79" t="s">
        <v>0</v>
      </c>
      <c r="E31" s="10">
        <f>C31</f>
        <v>-376286.2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-3235110.0647880286</v>
      </c>
      <c r="D33" s="79" t="s">
        <v>0</v>
      </c>
      <c r="E33" s="12">
        <f>C33</f>
        <v>-3235110.0647880286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60523749.588682957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3469129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17.446381956013443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11.102974143850792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Gladsaxe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V065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6" t="s">
        <v>125</v>
      </c>
      <c r="C4" s="256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15847579.701336063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15847579.701336063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15847579.701336063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-60220.802865077043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Gladsaxe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V065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124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10400766.557986859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15787358.898470987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15847579.701336063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3069676.1881487956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767419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hidden="1" customHeight="1" x14ac:dyDescent="0.25">
      <c r="A39" s="155"/>
      <c r="B39" s="155"/>
      <c r="C39" s="155"/>
      <c r="D39" s="155"/>
      <c r="E39" s="155"/>
    </row>
    <row r="40" spans="1:5" ht="15" hidden="1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Gladsaxe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V065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123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158402870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3752171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3752171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5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Gladsaxe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V065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7" t="s">
        <v>127</v>
      </c>
      <c r="C4" s="257"/>
      <c r="D4" s="257"/>
      <c r="E4" s="257"/>
      <c r="F4" s="257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8" t="s">
        <v>52</v>
      </c>
      <c r="G7" s="258"/>
      <c r="H7" s="26"/>
    </row>
    <row r="8" spans="1:8" s="148" customFormat="1" x14ac:dyDescent="0.25">
      <c r="A8" s="26"/>
      <c r="B8" s="29" t="s">
        <v>183</v>
      </c>
      <c r="C8" s="30" t="s">
        <v>184</v>
      </c>
      <c r="D8" s="31" t="s">
        <v>185</v>
      </c>
      <c r="E8" s="32">
        <v>31220384</v>
      </c>
      <c r="F8" s="34">
        <f t="shared" ref="F8" si="0">E8/D8</f>
        <v>416271.78666666668</v>
      </c>
      <c r="G8" s="35" t="s">
        <v>0</v>
      </c>
      <c r="H8" s="26"/>
    </row>
    <row r="9" spans="1:8" s="148" customFormat="1" x14ac:dyDescent="0.25">
      <c r="A9" s="26"/>
      <c r="B9" s="29" t="s">
        <v>186</v>
      </c>
      <c r="C9" s="30" t="s">
        <v>184</v>
      </c>
      <c r="D9" s="31" t="s">
        <v>185</v>
      </c>
      <c r="E9" s="32">
        <v>1655430</v>
      </c>
      <c r="F9" s="34">
        <f t="shared" ref="F9:F16" si="1">E9/D9</f>
        <v>22072.400000000001</v>
      </c>
      <c r="G9" s="35" t="s">
        <v>0</v>
      </c>
      <c r="H9" s="26"/>
    </row>
    <row r="10" spans="1:8" s="148" customFormat="1" x14ac:dyDescent="0.25">
      <c r="A10" s="26"/>
      <c r="B10" s="29" t="s">
        <v>187</v>
      </c>
      <c r="C10" s="30" t="s">
        <v>184</v>
      </c>
      <c r="D10" s="31" t="s">
        <v>188</v>
      </c>
      <c r="E10" s="32">
        <v>436319</v>
      </c>
      <c r="F10" s="34">
        <f t="shared" si="1"/>
        <v>54539.875</v>
      </c>
      <c r="G10" s="35" t="s">
        <v>0</v>
      </c>
      <c r="H10" s="26"/>
    </row>
    <row r="11" spans="1:8" s="148" customFormat="1" x14ac:dyDescent="0.25">
      <c r="A11" s="26"/>
      <c r="B11" s="29" t="s">
        <v>189</v>
      </c>
      <c r="C11" s="30" t="s">
        <v>184</v>
      </c>
      <c r="D11" s="31" t="s">
        <v>185</v>
      </c>
      <c r="E11" s="32">
        <v>2368939</v>
      </c>
      <c r="F11" s="34">
        <f t="shared" si="1"/>
        <v>31585.853333333333</v>
      </c>
      <c r="G11" s="35" t="s">
        <v>0</v>
      </c>
      <c r="H11" s="26"/>
    </row>
    <row r="12" spans="1:8" s="148" customFormat="1" x14ac:dyDescent="0.25">
      <c r="A12" s="26"/>
      <c r="B12" s="29" t="s">
        <v>190</v>
      </c>
      <c r="C12" s="30" t="s">
        <v>184</v>
      </c>
      <c r="D12" s="31" t="s">
        <v>191</v>
      </c>
      <c r="E12" s="32">
        <v>790692</v>
      </c>
      <c r="F12" s="34">
        <f t="shared" si="1"/>
        <v>31627.68</v>
      </c>
      <c r="G12" s="35" t="s">
        <v>0</v>
      </c>
      <c r="H12" s="26"/>
    </row>
    <row r="13" spans="1:8" s="148" customFormat="1" x14ac:dyDescent="0.25">
      <c r="A13" s="26"/>
      <c r="B13" s="29" t="s">
        <v>192</v>
      </c>
      <c r="C13" s="30" t="s">
        <v>184</v>
      </c>
      <c r="D13" s="31" t="s">
        <v>193</v>
      </c>
      <c r="E13" s="32">
        <v>2772042</v>
      </c>
      <c r="F13" s="34">
        <f t="shared" si="1"/>
        <v>55440.84</v>
      </c>
      <c r="G13" s="35" t="s">
        <v>0</v>
      </c>
      <c r="H13" s="26"/>
    </row>
    <row r="14" spans="1:8" s="148" customFormat="1" x14ac:dyDescent="0.25">
      <c r="A14" s="26"/>
      <c r="B14" s="29" t="s">
        <v>194</v>
      </c>
      <c r="C14" s="30" t="s">
        <v>184</v>
      </c>
      <c r="D14" s="31" t="s">
        <v>195</v>
      </c>
      <c r="E14" s="32">
        <v>497429</v>
      </c>
      <c r="F14" s="34">
        <f t="shared" si="1"/>
        <v>49742.9</v>
      </c>
      <c r="G14" s="35" t="s">
        <v>0</v>
      </c>
      <c r="H14" s="26"/>
    </row>
    <row r="15" spans="1:8" s="148" customFormat="1" x14ac:dyDescent="0.25">
      <c r="A15" s="26"/>
      <c r="B15" s="29" t="s">
        <v>196</v>
      </c>
      <c r="C15" s="30" t="s">
        <v>184</v>
      </c>
      <c r="D15" s="31" t="s">
        <v>185</v>
      </c>
      <c r="E15" s="32">
        <v>16705373</v>
      </c>
      <c r="F15" s="34">
        <f t="shared" si="1"/>
        <v>222738.30666666667</v>
      </c>
      <c r="G15" s="35" t="s">
        <v>0</v>
      </c>
      <c r="H15" s="26"/>
    </row>
    <row r="16" spans="1:8" s="148" customFormat="1" x14ac:dyDescent="0.25">
      <c r="A16" s="26"/>
      <c r="B16" s="29" t="s">
        <v>197</v>
      </c>
      <c r="C16" s="30" t="s">
        <v>184</v>
      </c>
      <c r="D16" s="31" t="s">
        <v>198</v>
      </c>
      <c r="E16" s="32">
        <v>974192</v>
      </c>
      <c r="F16" s="34">
        <f t="shared" si="1"/>
        <v>194838.39999999999</v>
      </c>
      <c r="G16" s="35" t="s">
        <v>0</v>
      </c>
      <c r="H16" s="26"/>
    </row>
    <row r="17" spans="1:8" s="148" customFormat="1" x14ac:dyDescent="0.25">
      <c r="A17" s="26"/>
      <c r="B17" s="23" t="s">
        <v>71</v>
      </c>
      <c r="C17" s="158"/>
      <c r="D17" s="158"/>
      <c r="E17" s="158"/>
      <c r="F17" s="36">
        <f>SUM(F8:F16)</f>
        <v>1078858.0416666667</v>
      </c>
      <c r="G17" s="37" t="s">
        <v>0</v>
      </c>
      <c r="H17" s="26"/>
    </row>
    <row r="18" spans="1:8" s="148" customFormat="1" x14ac:dyDescent="0.25">
      <c r="A18" s="26"/>
      <c r="B18" s="107" t="s">
        <v>133</v>
      </c>
      <c r="C18" s="159"/>
      <c r="D18" s="159"/>
      <c r="E18" s="159"/>
      <c r="F18" s="66">
        <v>2560596.7200000002</v>
      </c>
      <c r="G18" s="37" t="s">
        <v>0</v>
      </c>
      <c r="H18" s="26"/>
    </row>
    <row r="19" spans="1:8" s="148" customFormat="1" x14ac:dyDescent="0.25">
      <c r="A19" s="26"/>
      <c r="B19" s="39" t="s">
        <v>68</v>
      </c>
      <c r="C19" s="160"/>
      <c r="D19" s="160"/>
      <c r="E19" s="161"/>
      <c r="F19" s="38">
        <f>F17+F18</f>
        <v>3639454.7616666667</v>
      </c>
      <c r="G19" s="38" t="s">
        <v>0</v>
      </c>
      <c r="H19" s="26"/>
    </row>
    <row r="20" spans="1:8" s="148" customFormat="1" x14ac:dyDescent="0.25">
      <c r="A20" s="26"/>
      <c r="B20" s="26"/>
      <c r="C20" s="26"/>
      <c r="D20" s="26"/>
      <c r="E20" s="26"/>
      <c r="F20" s="26"/>
      <c r="G20" s="26"/>
      <c r="H20" s="26"/>
    </row>
    <row r="21" spans="1:8" s="148" customFormat="1" x14ac:dyDescent="0.25">
      <c r="A21" s="26"/>
      <c r="B21" s="26"/>
      <c r="C21" s="26"/>
      <c r="D21" s="26"/>
      <c r="E21" s="26"/>
      <c r="F21" s="26"/>
      <c r="G21" s="26"/>
      <c r="H21" s="26"/>
    </row>
    <row r="22" spans="1:8" s="148" customFormat="1" x14ac:dyDescent="0.25">
      <c r="A22" s="26"/>
      <c r="B22" s="26"/>
      <c r="C22" s="26"/>
      <c r="D22" s="26"/>
      <c r="E22" s="26"/>
      <c r="F22" s="26"/>
      <c r="G22" s="26"/>
      <c r="H22" s="26"/>
    </row>
    <row r="23" spans="1:8" s="148" customFormat="1" hidden="1" x14ac:dyDescent="0.25"/>
    <row r="24" spans="1:8" s="148" customFormat="1" hidden="1" x14ac:dyDescent="0.25"/>
    <row r="25" spans="1:8" s="148" customFormat="1" hidden="1" x14ac:dyDescent="0.25"/>
    <row r="26" spans="1:8" s="148" customFormat="1" ht="14.45" hidden="1" customHeight="1" x14ac:dyDescent="0.25"/>
    <row r="27" spans="1:8" s="148" customFormat="1" ht="14.45" hidden="1" customHeight="1" x14ac:dyDescent="0.25"/>
    <row r="28" spans="1:8" s="148" customFormat="1" ht="15" hidden="1" customHeight="1" x14ac:dyDescent="0.25"/>
    <row r="29" spans="1:8" s="148" customFormat="1" ht="15" hidden="1" customHeight="1" x14ac:dyDescent="0.25"/>
    <row r="30" spans="1:8" s="148" customFormat="1" ht="15" hidden="1" customHeight="1" x14ac:dyDescent="0.25"/>
    <row r="31" spans="1:8" s="148" customFormat="1" ht="15" hidden="1" customHeight="1" x14ac:dyDescent="0.25"/>
    <row r="32" spans="1:8" s="148" customFormat="1" ht="15" hidden="1" customHeight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Gladsaxe Vand AS</v>
      </c>
      <c r="B1" s="162"/>
      <c r="C1" s="162"/>
      <c r="D1" s="162"/>
      <c r="E1" s="162"/>
    </row>
    <row r="2" spans="1:5" x14ac:dyDescent="0.25">
      <c r="A2" s="1" t="str">
        <f>'1. Forside'!A2</f>
        <v>V065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6" t="s">
        <v>122</v>
      </c>
      <c r="C4" s="256"/>
      <c r="D4" s="256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557333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704000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investeringer'!F17</f>
        <v>1078858.0416666667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896383.08333333349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3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Gladsaxe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V065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6" t="s">
        <v>121</v>
      </c>
      <c r="C4" s="256"/>
      <c r="D4" s="256"/>
      <c r="E4" s="256"/>
      <c r="F4" s="256"/>
      <c r="G4" s="256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8" t="s">
        <v>56</v>
      </c>
      <c r="G7" s="258"/>
      <c r="H7" s="26"/>
    </row>
    <row r="8" spans="1:8" s="148" customFormat="1" x14ac:dyDescent="0.25">
      <c r="A8" s="26"/>
      <c r="B8" s="29" t="s">
        <v>204</v>
      </c>
      <c r="C8" s="30">
        <v>2015</v>
      </c>
      <c r="D8" s="31">
        <v>75</v>
      </c>
      <c r="E8" s="32">
        <v>13200000</v>
      </c>
      <c r="F8" s="45">
        <f>E8/D8</f>
        <v>176000</v>
      </c>
      <c r="G8" s="35" t="s">
        <v>0</v>
      </c>
      <c r="H8" s="26"/>
    </row>
    <row r="9" spans="1:8" s="148" customFormat="1" x14ac:dyDescent="0.25">
      <c r="A9" s="26"/>
      <c r="B9" s="29" t="s">
        <v>190</v>
      </c>
      <c r="C9" s="30">
        <v>2015</v>
      </c>
      <c r="D9" s="31">
        <v>25</v>
      </c>
      <c r="E9" s="32">
        <v>18150000</v>
      </c>
      <c r="F9" s="45">
        <f t="shared" ref="F9:F22" si="0">E9/D9</f>
        <v>726000</v>
      </c>
      <c r="G9" s="35" t="s">
        <v>0</v>
      </c>
      <c r="H9" s="26"/>
    </row>
    <row r="10" spans="1:8" s="148" customFormat="1" x14ac:dyDescent="0.25">
      <c r="A10" s="26"/>
      <c r="B10" s="29" t="s">
        <v>205</v>
      </c>
      <c r="C10" s="30">
        <v>2015</v>
      </c>
      <c r="D10" s="31">
        <v>10</v>
      </c>
      <c r="E10" s="32">
        <v>1650000</v>
      </c>
      <c r="F10" s="45">
        <f t="shared" si="0"/>
        <v>165000</v>
      </c>
      <c r="G10" s="35" t="s">
        <v>0</v>
      </c>
      <c r="H10" s="26"/>
    </row>
    <row r="11" spans="1:8" s="148" customFormat="1" x14ac:dyDescent="0.25">
      <c r="A11" s="26"/>
      <c r="B11" s="29" t="s">
        <v>206</v>
      </c>
      <c r="C11" s="30">
        <v>2015</v>
      </c>
      <c r="D11" s="31">
        <v>50</v>
      </c>
      <c r="E11" s="32">
        <v>13000000</v>
      </c>
      <c r="F11" s="45">
        <f t="shared" si="0"/>
        <v>260000</v>
      </c>
      <c r="G11" s="35" t="s">
        <v>0</v>
      </c>
      <c r="H11" s="26"/>
    </row>
    <row r="12" spans="1:8" s="148" customFormat="1" x14ac:dyDescent="0.25">
      <c r="A12" s="26"/>
      <c r="B12" s="29" t="s">
        <v>190</v>
      </c>
      <c r="C12" s="30">
        <v>2015</v>
      </c>
      <c r="D12" s="31">
        <v>25</v>
      </c>
      <c r="E12" s="32">
        <v>300000</v>
      </c>
      <c r="F12" s="45">
        <f t="shared" si="0"/>
        <v>12000</v>
      </c>
      <c r="G12" s="35" t="s">
        <v>0</v>
      </c>
      <c r="H12" s="26"/>
    </row>
    <row r="13" spans="1:8" s="148" customFormat="1" x14ac:dyDescent="0.25">
      <c r="A13" s="26"/>
      <c r="B13" s="29" t="s">
        <v>183</v>
      </c>
      <c r="C13" s="30">
        <v>2015</v>
      </c>
      <c r="D13" s="31">
        <v>75</v>
      </c>
      <c r="E13" s="32">
        <v>24800000</v>
      </c>
      <c r="F13" s="45">
        <f t="shared" si="0"/>
        <v>330666.66666666669</v>
      </c>
      <c r="G13" s="35" t="s">
        <v>0</v>
      </c>
      <c r="H13" s="26"/>
    </row>
    <row r="14" spans="1:8" s="148" customFormat="1" x14ac:dyDescent="0.25">
      <c r="A14" s="26"/>
      <c r="B14" s="29" t="s">
        <v>186</v>
      </c>
      <c r="C14" s="30">
        <v>2015</v>
      </c>
      <c r="D14" s="31">
        <v>75</v>
      </c>
      <c r="E14" s="32">
        <v>3000000</v>
      </c>
      <c r="F14" s="45">
        <f t="shared" si="0"/>
        <v>40000</v>
      </c>
      <c r="G14" s="35" t="s">
        <v>0</v>
      </c>
      <c r="H14" s="26"/>
    </row>
    <row r="15" spans="1:8" s="148" customFormat="1" x14ac:dyDescent="0.25">
      <c r="A15" s="26"/>
      <c r="B15" s="29" t="s">
        <v>187</v>
      </c>
      <c r="C15" s="30">
        <v>2015</v>
      </c>
      <c r="D15" s="31">
        <v>8</v>
      </c>
      <c r="E15" s="32">
        <v>1500000</v>
      </c>
      <c r="F15" s="45">
        <f t="shared" si="0"/>
        <v>187500</v>
      </c>
      <c r="G15" s="35" t="s">
        <v>0</v>
      </c>
      <c r="H15" s="26"/>
    </row>
    <row r="16" spans="1:8" s="148" customFormat="1" x14ac:dyDescent="0.25">
      <c r="A16" s="26"/>
      <c r="B16" s="29" t="s">
        <v>197</v>
      </c>
      <c r="C16" s="30">
        <v>2015</v>
      </c>
      <c r="D16" s="31">
        <v>5</v>
      </c>
      <c r="E16" s="32">
        <v>1139000</v>
      </c>
      <c r="F16" s="45">
        <f t="shared" si="0"/>
        <v>227800</v>
      </c>
      <c r="G16" s="35" t="s">
        <v>0</v>
      </c>
      <c r="H16" s="26"/>
    </row>
    <row r="17" spans="1:8" s="148" customFormat="1" x14ac:dyDescent="0.25">
      <c r="A17" s="26"/>
      <c r="B17" s="29" t="s">
        <v>183</v>
      </c>
      <c r="C17" s="30">
        <v>2016</v>
      </c>
      <c r="D17" s="31">
        <v>75</v>
      </c>
      <c r="E17" s="32">
        <v>24800000</v>
      </c>
      <c r="F17" s="45">
        <f t="shared" si="0"/>
        <v>330666.66666666669</v>
      </c>
      <c r="G17" s="35" t="s">
        <v>0</v>
      </c>
      <c r="H17" s="26"/>
    </row>
    <row r="18" spans="1:8" s="148" customFormat="1" x14ac:dyDescent="0.25">
      <c r="A18" s="26"/>
      <c r="B18" s="29" t="s">
        <v>207</v>
      </c>
      <c r="C18" s="30">
        <v>2016</v>
      </c>
      <c r="D18" s="31">
        <v>30</v>
      </c>
      <c r="E18" s="32">
        <v>2000000</v>
      </c>
      <c r="F18" s="45">
        <f t="shared" si="0"/>
        <v>66666.666666666672</v>
      </c>
      <c r="G18" s="35" t="s">
        <v>0</v>
      </c>
      <c r="H18" s="26"/>
    </row>
    <row r="19" spans="1:8" s="148" customFormat="1" x14ac:dyDescent="0.25">
      <c r="A19" s="26"/>
      <c r="B19" s="29" t="s">
        <v>190</v>
      </c>
      <c r="C19" s="30">
        <v>2016</v>
      </c>
      <c r="D19" s="31">
        <v>25</v>
      </c>
      <c r="E19" s="32">
        <v>200000</v>
      </c>
      <c r="F19" s="45">
        <f t="shared" si="0"/>
        <v>8000</v>
      </c>
      <c r="G19" s="35" t="s">
        <v>0</v>
      </c>
      <c r="H19" s="26"/>
    </row>
    <row r="20" spans="1:8" s="148" customFormat="1" x14ac:dyDescent="0.25">
      <c r="A20" s="26"/>
      <c r="B20" s="29" t="s">
        <v>186</v>
      </c>
      <c r="C20" s="30">
        <v>2016</v>
      </c>
      <c r="D20" s="31">
        <v>75</v>
      </c>
      <c r="E20" s="32">
        <v>3000000</v>
      </c>
      <c r="F20" s="45">
        <f t="shared" si="0"/>
        <v>40000</v>
      </c>
      <c r="G20" s="35" t="s">
        <v>0</v>
      </c>
      <c r="H20" s="26"/>
    </row>
    <row r="21" spans="1:8" s="148" customFormat="1" x14ac:dyDescent="0.25">
      <c r="A21" s="26"/>
      <c r="B21" s="29" t="s">
        <v>187</v>
      </c>
      <c r="C21" s="30">
        <v>2016</v>
      </c>
      <c r="D21" s="31">
        <v>8</v>
      </c>
      <c r="E21" s="32">
        <v>1500000</v>
      </c>
      <c r="F21" s="45">
        <f t="shared" si="0"/>
        <v>187500</v>
      </c>
      <c r="G21" s="35" t="s">
        <v>0</v>
      </c>
      <c r="H21" s="26"/>
    </row>
    <row r="22" spans="1:8" s="148" customFormat="1" x14ac:dyDescent="0.25">
      <c r="A22" s="26"/>
      <c r="B22" s="29" t="s">
        <v>197</v>
      </c>
      <c r="C22" s="30">
        <v>2016</v>
      </c>
      <c r="D22" s="31">
        <v>5</v>
      </c>
      <c r="E22" s="32">
        <v>1125000</v>
      </c>
      <c r="F22" s="45">
        <f t="shared" si="0"/>
        <v>225000</v>
      </c>
      <c r="G22" s="35" t="s">
        <v>0</v>
      </c>
      <c r="H22" s="26"/>
    </row>
    <row r="23" spans="1:8" s="148" customFormat="1" x14ac:dyDescent="0.25">
      <c r="A23" s="26"/>
      <c r="B23" s="109" t="s">
        <v>72</v>
      </c>
      <c r="C23" s="165"/>
      <c r="D23" s="166"/>
      <c r="E23" s="167"/>
      <c r="F23" s="46">
        <f>SUMIF(C8:C22,"2015",F8:F22)</f>
        <v>2124966.666666667</v>
      </c>
      <c r="G23" s="47" t="s">
        <v>0</v>
      </c>
      <c r="H23" s="26"/>
    </row>
    <row r="24" spans="1:8" s="148" customFormat="1" x14ac:dyDescent="0.25">
      <c r="A24" s="26"/>
      <c r="B24" s="107" t="s">
        <v>131</v>
      </c>
      <c r="C24" s="168"/>
      <c r="D24" s="169"/>
      <c r="E24" s="170"/>
      <c r="F24" s="46">
        <f>SUMIF(C8:C22,"2016",F8:F22)</f>
        <v>857833.33333333337</v>
      </c>
      <c r="G24" s="47" t="s">
        <v>0</v>
      </c>
      <c r="H24" s="26"/>
    </row>
    <row r="25" spans="1:8" s="148" customFormat="1" x14ac:dyDescent="0.25">
      <c r="A25" s="26"/>
      <c r="B25" s="50" t="s">
        <v>36</v>
      </c>
      <c r="C25" s="171"/>
      <c r="D25" s="172"/>
      <c r="E25" s="172"/>
      <c r="F25" s="48">
        <f>F23+F24</f>
        <v>2982800.0000000005</v>
      </c>
      <c r="G25" s="49" t="s">
        <v>0</v>
      </c>
      <c r="H25" s="26"/>
    </row>
    <row r="26" spans="1:8" s="148" customFormat="1" x14ac:dyDescent="0.25">
      <c r="A26" s="26"/>
      <c r="B26" s="26"/>
      <c r="C26" s="164"/>
      <c r="D26" s="26"/>
      <c r="E26" s="26"/>
      <c r="F26" s="26"/>
      <c r="G26" s="26"/>
      <c r="H26" s="26"/>
    </row>
    <row r="27" spans="1:8" s="148" customFormat="1" x14ac:dyDescent="0.25">
      <c r="A27" s="26"/>
      <c r="B27" s="26"/>
      <c r="C27" s="164"/>
      <c r="D27" s="26"/>
      <c r="E27" s="26"/>
      <c r="F27" s="26"/>
      <c r="G27" s="26"/>
      <c r="H27" s="26"/>
    </row>
    <row r="28" spans="1:8" s="148" customFormat="1" x14ac:dyDescent="0.25">
      <c r="A28" s="26"/>
      <c r="B28" s="26"/>
      <c r="C28" s="164"/>
      <c r="D28" s="26"/>
      <c r="E28" s="26"/>
      <c r="F28" s="173"/>
      <c r="G28" s="173"/>
      <c r="H28" s="26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t="12" hidden="1" customHeight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s="148" customFormat="1" hidden="1" x14ac:dyDescent="0.25">
      <c r="C124" s="174"/>
    </row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1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Gladsaxe Vand AS</v>
      </c>
      <c r="B1" s="56"/>
      <c r="C1" s="56"/>
      <c r="D1" s="176"/>
      <c r="E1" s="56"/>
    </row>
    <row r="2" spans="1:5" x14ac:dyDescent="0.25">
      <c r="A2" s="220" t="str">
        <f>'1. Forside'!A2</f>
        <v>V065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59" t="s">
        <v>120</v>
      </c>
      <c r="C4" s="259"/>
      <c r="D4" s="259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32900</v>
      </c>
      <c r="D7" s="181" t="s">
        <v>0</v>
      </c>
      <c r="E7" s="56"/>
    </row>
    <row r="8" spans="1:5" x14ac:dyDescent="0.25">
      <c r="A8" s="56"/>
      <c r="B8" s="206" t="s">
        <v>201</v>
      </c>
      <c r="C8" s="51">
        <v>2329700</v>
      </c>
      <c r="D8" s="181" t="s">
        <v>0</v>
      </c>
      <c r="E8" s="56"/>
    </row>
    <row r="9" spans="1:5" x14ac:dyDescent="0.25">
      <c r="A9" s="56"/>
      <c r="B9" s="206" t="s">
        <v>203</v>
      </c>
      <c r="C9" s="51">
        <v>5817723</v>
      </c>
      <c r="D9" s="181" t="s">
        <v>0</v>
      </c>
      <c r="E9" s="56"/>
    </row>
    <row r="10" spans="1:5" x14ac:dyDescent="0.25">
      <c r="A10" s="56"/>
      <c r="B10" s="206" t="s">
        <v>202</v>
      </c>
      <c r="C10" s="51">
        <v>154000</v>
      </c>
      <c r="D10" s="181" t="s">
        <v>0</v>
      </c>
      <c r="E10" s="56"/>
    </row>
    <row r="11" spans="1:5" x14ac:dyDescent="0.25">
      <c r="A11" s="56"/>
      <c r="B11" s="54" t="s">
        <v>35</v>
      </c>
      <c r="C11" s="55">
        <f>SUM(C7:C10)</f>
        <v>8334323</v>
      </c>
      <c r="D11" s="54" t="s">
        <v>0</v>
      </c>
      <c r="E11" s="56"/>
    </row>
    <row r="12" spans="1:5" x14ac:dyDescent="0.25">
      <c r="A12" s="56"/>
      <c r="B12" s="56"/>
      <c r="C12" s="56"/>
      <c r="D12" s="176"/>
      <c r="E12" s="56"/>
    </row>
    <row r="13" spans="1:5" x14ac:dyDescent="0.25">
      <c r="A13" s="56"/>
      <c r="B13" s="56"/>
      <c r="C13" s="56"/>
      <c r="D13" s="176"/>
      <c r="E13" s="56"/>
    </row>
    <row r="14" spans="1:5" ht="25.5" customHeight="1" x14ac:dyDescent="0.25">
      <c r="A14" s="56"/>
      <c r="B14" s="205" t="s">
        <v>177</v>
      </c>
      <c r="C14" s="178"/>
      <c r="D14" s="179"/>
      <c r="E14" s="56"/>
    </row>
    <row r="15" spans="1:5" x14ac:dyDescent="0.25">
      <c r="A15" s="56"/>
      <c r="B15" s="53" t="s">
        <v>178</v>
      </c>
      <c r="C15" s="180">
        <v>22006100</v>
      </c>
      <c r="D15" s="181" t="s">
        <v>0</v>
      </c>
      <c r="E15" s="56"/>
    </row>
    <row r="16" spans="1:5" x14ac:dyDescent="0.25">
      <c r="A16" s="56"/>
      <c r="B16" s="54" t="s">
        <v>35</v>
      </c>
      <c r="C16" s="55">
        <f>C15</f>
        <v>22006100</v>
      </c>
      <c r="D16" s="54" t="s">
        <v>0</v>
      </c>
      <c r="E16" s="56"/>
    </row>
    <row r="17" spans="1:5" x14ac:dyDescent="0.25">
      <c r="A17" s="56"/>
      <c r="B17" s="56"/>
      <c r="C17" s="56"/>
      <c r="D17" s="176"/>
      <c r="E17" s="56"/>
    </row>
    <row r="18" spans="1:5" x14ac:dyDescent="0.25">
      <c r="A18" s="56"/>
      <c r="B18" s="56"/>
      <c r="C18" s="56"/>
      <c r="D18" s="176"/>
      <c r="E18" s="56"/>
    </row>
    <row r="19" spans="1:5" ht="38.25" customHeight="1" x14ac:dyDescent="0.25">
      <c r="A19" s="56"/>
      <c r="B19" s="260" t="s">
        <v>141</v>
      </c>
      <c r="C19" s="261"/>
      <c r="D19" s="262"/>
      <c r="E19" s="56"/>
    </row>
    <row r="20" spans="1:5" x14ac:dyDescent="0.25">
      <c r="A20" s="56"/>
      <c r="B20" s="53" t="s">
        <v>70</v>
      </c>
      <c r="C20" s="51">
        <v>87000</v>
      </c>
      <c r="D20" s="181" t="s">
        <v>0</v>
      </c>
      <c r="E20" s="56"/>
    </row>
    <row r="21" spans="1:5" x14ac:dyDescent="0.25">
      <c r="A21" s="56"/>
      <c r="B21" s="53" t="s">
        <v>14</v>
      </c>
      <c r="C21" s="51">
        <v>13000</v>
      </c>
      <c r="D21" s="181" t="s">
        <v>0</v>
      </c>
      <c r="E21" s="56"/>
    </row>
    <row r="22" spans="1:5" x14ac:dyDescent="0.25">
      <c r="A22" s="56"/>
      <c r="B22" s="54" t="s">
        <v>35</v>
      </c>
      <c r="C22" s="55">
        <f>SUM(C20:C21)</f>
        <v>100000</v>
      </c>
      <c r="D22" s="54" t="s">
        <v>0</v>
      </c>
      <c r="E22" s="56"/>
    </row>
    <row r="23" spans="1:5" x14ac:dyDescent="0.25">
      <c r="A23" s="56"/>
      <c r="B23" s="56"/>
      <c r="C23" s="182"/>
      <c r="D23" s="183"/>
      <c r="E23" s="56"/>
    </row>
    <row r="24" spans="1:5" x14ac:dyDescent="0.25">
      <c r="A24" s="56"/>
      <c r="B24" s="56"/>
      <c r="C24" s="182"/>
      <c r="D24" s="183"/>
      <c r="E24" s="56"/>
    </row>
    <row r="25" spans="1:5" ht="42" customHeight="1" x14ac:dyDescent="0.25">
      <c r="A25" s="56"/>
      <c r="B25" s="263" t="s">
        <v>142</v>
      </c>
      <c r="C25" s="264"/>
      <c r="D25" s="265"/>
      <c r="E25" s="56"/>
    </row>
    <row r="26" spans="1:5" x14ac:dyDescent="0.25">
      <c r="A26" s="56"/>
      <c r="B26" s="108" t="s">
        <v>143</v>
      </c>
      <c r="C26" s="19">
        <v>34407163.030000001</v>
      </c>
      <c r="D26" s="58" t="s">
        <v>0</v>
      </c>
      <c r="E26" s="56"/>
    </row>
    <row r="27" spans="1:5" x14ac:dyDescent="0.25">
      <c r="A27" s="56"/>
      <c r="B27" s="108" t="s">
        <v>144</v>
      </c>
      <c r="C27" s="40">
        <v>33354478</v>
      </c>
      <c r="D27" s="58" t="s">
        <v>0</v>
      </c>
      <c r="E27" s="56"/>
    </row>
    <row r="28" spans="1:5" x14ac:dyDescent="0.25">
      <c r="A28" s="56"/>
      <c r="B28" s="28" t="s">
        <v>145</v>
      </c>
      <c r="C28" s="55">
        <f>C26-C27</f>
        <v>1052685.0300000012</v>
      </c>
      <c r="D28" s="28" t="s">
        <v>0</v>
      </c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x14ac:dyDescent="0.25">
      <c r="A31" s="56"/>
      <c r="B31" s="56"/>
      <c r="C31" s="56"/>
      <c r="D31" s="176"/>
      <c r="E31" s="56"/>
    </row>
    <row r="32" spans="1:5" hidden="1" x14ac:dyDescent="0.25"/>
    <row r="33" spans="1:5" hidden="1" x14ac:dyDescent="0.25"/>
    <row r="34" spans="1:5" hidden="1" x14ac:dyDescent="0.25"/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>
      <c r="A39" s="185"/>
      <c r="B39" s="185"/>
      <c r="C39" s="185"/>
      <c r="D39" s="186"/>
      <c r="E39" s="185"/>
    </row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  <row r="51" hidden="1" x14ac:dyDescent="0.25"/>
  </sheetData>
  <sheetProtection password="C6ED" sheet="1" objects="1" scenarios="1"/>
  <mergeCells count="3">
    <mergeCell ref="B4:D4"/>
    <mergeCell ref="B19:D19"/>
    <mergeCell ref="B25:D25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2015-05-27T07:41:23Z</cp:lastPrinted>
  <dcterms:created xsi:type="dcterms:W3CDTF">2014-01-17T08:54:17Z</dcterms:created>
  <dcterms:modified xsi:type="dcterms:W3CDTF">2015-08-25T08:21:47Z</dcterms:modified>
</cp:coreProperties>
</file>