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9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9" i="2" l="1"/>
  <c r="F10" i="2"/>
  <c r="F11" i="2"/>
  <c r="F12" i="2"/>
  <c r="F13" i="2"/>
  <c r="F14" i="2"/>
  <c r="F15" i="2"/>
  <c r="C25" i="8" l="1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7" l="1"/>
  <c r="C9" i="12" l="1"/>
  <c r="C11" i="12" s="1"/>
  <c r="C31" i="8" s="1"/>
  <c r="E31" i="8" s="1"/>
  <c r="F8" i="2" l="1"/>
  <c r="F8" i="7"/>
  <c r="F22" i="7" s="1"/>
  <c r="F16" i="2" l="1"/>
  <c r="C9" i="10" s="1"/>
  <c r="C15" i="11" l="1"/>
  <c r="C28" i="8" s="1"/>
  <c r="C15" i="4"/>
  <c r="C26" i="8" s="1"/>
  <c r="C26" i="3"/>
  <c r="C24" i="8" s="1"/>
  <c r="F24" i="7"/>
  <c r="C18" i="8" s="1"/>
  <c r="C20" i="3"/>
  <c r="C23" i="8" s="1"/>
  <c r="C9" i="3"/>
  <c r="C21" i="8" s="1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<sst xmlns="http://schemas.openxmlformats.org/spreadsheetml/2006/main" count="405" uniqueCount="208">
  <si>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</si>
  <si>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</si>
  <si>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</si>
  <si>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</si>
  <si>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</si>
  <si>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</si>
  <si>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</si>
  <si>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</si>
  <si>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</si>
  <si>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</si>
  <si>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</si>
  <si>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</si>
  <si>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</si>
  <si>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</si>
  <si>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</si>
  <si>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</si>
  <si>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</si>
  <si>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</si>
  <si>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</si>
  <si>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</si>
  <si>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</si>
  <si>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</si>
  <si>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</si>
  <si>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</si>
  <si>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</si>
  <si>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</si>
  <si>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</si>
  <si>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</si>
  <si>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</si>
  <si>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</si>
  <si>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</si>
  <si>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</si>
  <si>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</si>
  <si>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</si>
  <si>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</si>
  <si>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</si>
  <si>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</si>
  <si>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</si>
  <si>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</si>
  <si>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</si>
  <si>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</si>
  <si>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</si>
  <si>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</si>
  <si>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</si>
  <si>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</si>
  <si>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</si>
  <si>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</si>
  <si>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</si>
  <si>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</si>
  <si>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</si>
  <si>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</si>
  <si>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</si>
  <si>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</si>
  <si>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</si>
  <si>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</si>
  <si>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</si>
  <si>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</si>
  <si>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</si>
  <si>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</si>
  <si>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</si>
  <si>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</si>
  <si>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</si>
  <si>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</si>
  <si>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</si>
  <si>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</si>
  <si>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</si>
  <si>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</si>
  <si>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</si>
  <si>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</si>
  <si>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</si>
  <si>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</si>
  <si>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</si>
  <si>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</si>
  <si>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</si>
  <si>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</si>
  <si>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</si>
  <si>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</si>
  <si>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</si>
  <si>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</si>
  <si>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</si>
  <si>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</si>
  <si>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</si>
  <si>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</si>
  <si>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</si>
  <si>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</si>
  <si>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</si>
  <si>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</si>
  <si>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</si>
  <si>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</si>
  <si>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</si>
  <si>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</si>
  <si>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</si>
  <si>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</si>
  <si>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</si>
  <si>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</si>
  <si>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</si>
  <si>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</si>
  <si>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</si>
  <si>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</si>
  <si>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</si>
  <si>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</si>
  <si>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</si>
  <si>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</si>
  <si>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</si>
  <si>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</si>
  <si>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</si>
  <si>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</si>
  <si>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</si>
  <si>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</si>
  <si>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</si>
  <si>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</si>
  <si>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</si>
  <si>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</si>
  <si>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</si>
  <si>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</si>
  <si>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</si>
  <si>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</si>
  <si>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</si>
  <si>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</si>
  <si>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</si>
  <si>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</si>
  <si>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</si>
  <si>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</si>
  <si>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</si>
  <si>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</si>
  <si>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</si>
  <si>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</si>
  <si>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</si>
  <si>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</si>
  <si>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</si>
  <si>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</si>
  <si>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</si>
  <si>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</si>
  <si>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</si>
  <si>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</si>
  <si>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</si>
  <si>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</si>
  <si>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</si>
  <si>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</si>
  <si>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</si>
  <si>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</si>
  <si>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</si>
  <si>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</si>
  <si>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</si>
  <si>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</si>
  <si>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</si>
  <si>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</si>
  <si>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</si>
  <si>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</si>
  <si>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</si>
  <si>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</si>
  <si>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</si>
  <si>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</si>
  <si>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</si>
  <si>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</si>
  <si>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</si>
  <si>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</si>
  <si>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</si>
  <si>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</si>
  <si>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</si>
  <si>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</si>
  <si>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</si>
  <si>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</si>
  <si>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</si>
  <si>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</si>
  <si>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</si>
  <si>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</si>
  <si>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</si>
  <si>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</si>
  <si>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</si>
  <si>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</si>
  <si>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</si>
  <si>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</si>
  <si>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</si>
  <si>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</si>
  <si>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</si>
  <si>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</si>
  <si>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</si>
  <si>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</si>
  <si>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</si>
  <si>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</si>
  <si>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</si>
  <si>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</si>
  <si>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Nødstrømsanlæg på vandværk</t>
  </si>
  <si>
    <t>2014</t>
  </si>
  <si>
    <t>25</t>
  </si>
  <si>
    <t xml:space="preserve">Afregningsmålere, mekaniske </t>
  </si>
  <si>
    <t>8</t>
  </si>
  <si>
    <t>Administrationbygninger</t>
  </si>
  <si>
    <t>75</t>
  </si>
  <si>
    <t>Ventiler på ledningsnet ≤ Ø50 mm</t>
  </si>
  <si>
    <t>Ø 50mm &lt; Ledningsnet ≤ Ø110 mm</t>
  </si>
  <si>
    <t>Ventiler på Ø 50mm &lt; Ledningsnet ≤ Ø110 mm</t>
  </si>
  <si>
    <t>Skelbrønd, Konstruktioner</t>
  </si>
  <si>
    <t>50</t>
  </si>
  <si>
    <t>Boring (inkl. etablering, forerør, filter og prøvepumpning)</t>
  </si>
  <si>
    <t>30</t>
  </si>
  <si>
    <t>Ejendomsskatter</t>
  </si>
  <si>
    <t>Ø110 mm &lt; Ledningsnet ≤ Ø 250 mm</t>
  </si>
  <si>
    <t>Stik på ledningsnet, Konstruktioner</t>
  </si>
  <si>
    <t>SRO-brønd/kvarterbrønd/sektionsbrønd, SRO</t>
  </si>
  <si>
    <t>SRO-brønd/kvarterbrønd/sektionsbrønd, Mek./EL</t>
  </si>
  <si>
    <t>SRO-brønd/kvarterbrønd/sektionsbrønd, Konstruktioner</t>
  </si>
  <si>
    <t>Råvandsstation komplet montering og boringshus/tørbrønd</t>
  </si>
  <si>
    <t>SMS-tjeneste</t>
  </si>
  <si>
    <t>Kvalitetssikring, DDS</t>
  </si>
  <si>
    <t>Glamsbjerg Vandværk</t>
  </si>
  <si>
    <t>V066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</si>
</sst>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129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138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2" t="s">
        <v>139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Glamsbjerg Vandværk</v>
      </c>
      <c r="B1" s="56"/>
      <c r="C1" s="56"/>
      <c r="D1" s="56"/>
      <c r="E1" s="56"/>
    </row>
    <row r="2" spans="1:5" x14ac:dyDescent="0.25">
      <c r="A2" s="220" t="str">
        <f>'1. Forside'!A2</f>
        <v>V066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204</v>
      </c>
      <c r="C7" s="51">
        <v>21800</v>
      </c>
      <c r="D7" s="190" t="s">
        <v>0</v>
      </c>
      <c r="E7" s="56"/>
    </row>
    <row r="8" spans="1:5" x14ac:dyDescent="0.25">
      <c r="A8" s="56"/>
      <c r="B8" s="212" t="s">
        <v>205</v>
      </c>
      <c r="C8" s="51">
        <v>50000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71800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147</v>
      </c>
      <c r="C12" s="192"/>
      <c r="D12" s="189"/>
      <c r="E12" s="56"/>
    </row>
    <row r="13" spans="1:5" ht="16.7" customHeight="1" x14ac:dyDescent="0.25">
      <c r="A13" s="56"/>
      <c r="B13" s="108" t="s">
        <v>148</v>
      </c>
      <c r="C13" s="19">
        <v>0</v>
      </c>
      <c r="D13" s="151" t="s">
        <v>0</v>
      </c>
      <c r="E13" s="56"/>
    </row>
    <row r="14" spans="1:5" ht="16.7" customHeight="1" x14ac:dyDescent="0.25">
      <c r="A14" s="56"/>
      <c r="B14" s="108" t="s">
        <v>149</v>
      </c>
      <c r="C14" s="40">
        <v>0</v>
      </c>
      <c r="D14" s="151" t="s">
        <v>0</v>
      </c>
      <c r="E14" s="56"/>
    </row>
    <row r="15" spans="1:5" x14ac:dyDescent="0.25">
      <c r="A15" s="56"/>
      <c r="B15" s="28" t="s">
        <v>150</v>
      </c>
      <c r="C15" s="55">
        <f>C13-C14</f>
        <v>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Glamsbjerg Vandværk</v>
      </c>
      <c r="B1" s="26"/>
      <c r="C1" s="26"/>
      <c r="D1" s="26"/>
      <c r="E1" s="26"/>
    </row>
    <row r="2" spans="1:5" x14ac:dyDescent="0.25">
      <c r="A2" s="221" t="str">
        <f>'1. Forside'!A2</f>
        <v>V066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179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90000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12500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77500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74306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150000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-75694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Glamsbjerg Vandværk</v>
      </c>
      <c r="B1" s="26"/>
      <c r="C1" s="26"/>
      <c r="D1" s="26"/>
      <c r="E1" s="26"/>
    </row>
    <row r="2" spans="1:5" x14ac:dyDescent="0.25">
      <c r="A2" s="221" t="str">
        <f>'1. Forside'!A2</f>
        <v>V066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180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-6960890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-3463482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-3497408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-699481.59999999998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Glamsbjerg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181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2465848.3465378215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575572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189094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22244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23333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810243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-223529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-383619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-607148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203095</v>
      </c>
      <c r="D27" s="79" t="s">
        <v>0</v>
      </c>
      <c r="E27" s="10">
        <f>IF(C27&lt;0,0,-C27)</f>
        <v>-203095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2719717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2719717</v>
      </c>
      <c r="D36" s="79" t="s">
        <v>0</v>
      </c>
      <c r="E36" s="10">
        <f>-C36</f>
        <v>-2719717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-456963.65346217854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Glamsbjerg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182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155025</v>
      </c>
      <c r="F7" s="222" t="s">
        <v>0</v>
      </c>
      <c r="G7" s="223">
        <v>154693</v>
      </c>
      <c r="H7" s="222" t="s">
        <v>0</v>
      </c>
      <c r="I7" s="223"/>
      <c r="J7" s="222" t="s">
        <v>0</v>
      </c>
      <c r="K7" s="223"/>
      <c r="L7" s="84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84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84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8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155025</v>
      </c>
      <c r="F11" s="153" t="s">
        <v>0</v>
      </c>
      <c r="G11" s="55">
        <f>E11+G7-G8-G9</f>
        <v>309718</v>
      </c>
      <c r="H11" s="153" t="s">
        <v>0</v>
      </c>
      <c r="I11" s="55">
        <f>G11+I7-I8-I9</f>
        <v>309718</v>
      </c>
      <c r="J11" s="153" t="s">
        <v>0</v>
      </c>
      <c r="K11" s="55">
        <f>K7-K8-K9+K10+I11</f>
        <v>309718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Glamsbjerg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837261.74271885655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-3181.594622331655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834080.14809652488</v>
      </c>
      <c r="D13" s="79" t="s">
        <v>0</v>
      </c>
      <c r="E13" s="6">
        <f>C13</f>
        <v>834080.14809652488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573283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investeringer'!F18</f>
        <v>206902.14293333332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16973.442533333335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investeringer'!F24</f>
        <v>53900.000000000007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851058.58546666661</v>
      </c>
      <c r="D19" s="79" t="s">
        <v>0</v>
      </c>
      <c r="E19" s="8">
        <f>C19</f>
        <v>851058.58546666661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35200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1534550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25400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243605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servicemål'!C9</f>
        <v>71800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servicemål'!C15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77500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-75694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1912361</v>
      </c>
      <c r="D29" s="79" t="s">
        <v>0</v>
      </c>
      <c r="E29" s="6">
        <f>C29</f>
        <v>1912361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-699481.59999999998</v>
      </c>
      <c r="D31" s="79" t="s">
        <v>0</v>
      </c>
      <c r="E31" s="10">
        <f>C31</f>
        <v>-699481.59999999998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-456963.65346217854</v>
      </c>
      <c r="D33" s="79" t="s">
        <v>0</v>
      </c>
      <c r="E33" s="12">
        <f>C33</f>
        <v>-456963.65346217854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2441054.4801010126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231482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10.545331732493294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3.9160905819934708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Glamsbjerg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837261.74271885655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837261.74271885655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837261.74271885655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-3181.594622331655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Glamsbjerg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733525.01279599022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834080.14809652488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837261.74271885655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Glamsbjerg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28004982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573283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573283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Glamsbjerg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212461.38</v>
      </c>
      <c r="F8" s="34">
        <f t="shared" ref="F8" si="0">E8/D8</f>
        <v>8498.4552000000003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39939</v>
      </c>
      <c r="F9" s="34">
        <f t="shared" ref="F9:F15" si="1">E9/D9</f>
        <v>4992.375</v>
      </c>
      <c r="G9" s="35" t="s">
        <v>0</v>
      </c>
      <c r="H9" s="26"/>
    </row>
    <row r="10" spans="1:8" s="148" customFormat="1" x14ac:dyDescent="0.25">
      <c r="A10" s="26"/>
      <c r="B10" s="29" t="s">
        <v>188</v>
      </c>
      <c r="C10" s="30" t="s">
        <v>184</v>
      </c>
      <c r="D10" s="31" t="s">
        <v>189</v>
      </c>
      <c r="E10" s="32">
        <v>48027.98</v>
      </c>
      <c r="F10" s="34">
        <f t="shared" si="1"/>
        <v>640.37306666666666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 t="s">
        <v>184</v>
      </c>
      <c r="D11" s="31" t="s">
        <v>189</v>
      </c>
      <c r="E11" s="32">
        <v>13770.7</v>
      </c>
      <c r="F11" s="34">
        <f t="shared" si="1"/>
        <v>183.60933333333335</v>
      </c>
      <c r="G11" s="35" t="s">
        <v>0</v>
      </c>
      <c r="H11" s="26"/>
    </row>
    <row r="12" spans="1:8" s="148" customFormat="1" x14ac:dyDescent="0.25">
      <c r="A12" s="26"/>
      <c r="B12" s="29" t="s">
        <v>191</v>
      </c>
      <c r="C12" s="30" t="s">
        <v>184</v>
      </c>
      <c r="D12" s="31" t="s">
        <v>189</v>
      </c>
      <c r="E12" s="32">
        <v>42353.8</v>
      </c>
      <c r="F12" s="34">
        <f t="shared" si="1"/>
        <v>564.71733333333339</v>
      </c>
      <c r="G12" s="35" t="s">
        <v>0</v>
      </c>
      <c r="H12" s="26"/>
    </row>
    <row r="13" spans="1:8" s="148" customFormat="1" x14ac:dyDescent="0.25">
      <c r="A13" s="26"/>
      <c r="B13" s="29" t="s">
        <v>192</v>
      </c>
      <c r="C13" s="30" t="s">
        <v>184</v>
      </c>
      <c r="D13" s="31" t="s">
        <v>189</v>
      </c>
      <c r="E13" s="32">
        <v>11958</v>
      </c>
      <c r="F13" s="34">
        <f t="shared" si="1"/>
        <v>159.44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184</v>
      </c>
      <c r="D14" s="31" t="s">
        <v>194</v>
      </c>
      <c r="E14" s="32">
        <v>4190.8999999999996</v>
      </c>
      <c r="F14" s="34">
        <f t="shared" si="1"/>
        <v>83.817999999999998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 t="s">
        <v>184</v>
      </c>
      <c r="D15" s="31" t="s">
        <v>196</v>
      </c>
      <c r="E15" s="32">
        <v>10918</v>
      </c>
      <c r="F15" s="34">
        <f t="shared" si="1"/>
        <v>363.93333333333334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15486.721266666667</v>
      </c>
      <c r="G16" s="37" t="s">
        <v>0</v>
      </c>
      <c r="H16" s="26"/>
    </row>
    <row r="17" spans="1:8" s="148" customFormat="1" x14ac:dyDescent="0.25">
      <c r="A17" s="26"/>
      <c r="B17" s="107" t="s">
        <v>133</v>
      </c>
      <c r="C17" s="159"/>
      <c r="D17" s="159"/>
      <c r="E17" s="159"/>
      <c r="F17" s="66">
        <v>191415.42166666666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206902.14293333332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Glamsbjerg Vandværk</v>
      </c>
      <c r="B1" s="162"/>
      <c r="C1" s="162"/>
      <c r="D1" s="162"/>
      <c r="E1" s="162"/>
    </row>
    <row r="2" spans="1:5" x14ac:dyDescent="0.25">
      <c r="A2" s="1" t="str">
        <f>'1. Forside'!A2</f>
        <v>V066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1333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12667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investeringer'!F16</f>
        <v>15486.721266666667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16973.442533333335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Glamsbjerg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198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199</v>
      </c>
      <c r="C9" s="30">
        <v>2015</v>
      </c>
      <c r="D9" s="31">
        <v>75</v>
      </c>
      <c r="E9" s="32">
        <v>280000</v>
      </c>
      <c r="F9" s="45">
        <f t="shared" ref="F9:F21" si="0">E9/D9</f>
        <v>3733.3333333333335</v>
      </c>
      <c r="G9" s="35" t="s">
        <v>0</v>
      </c>
      <c r="H9" s="26"/>
    </row>
    <row r="10" spans="1:8" s="148" customFormat="1" x14ac:dyDescent="0.25">
      <c r="A10" s="26"/>
      <c r="B10" s="29" t="s">
        <v>190</v>
      </c>
      <c r="C10" s="30">
        <v>2015</v>
      </c>
      <c r="D10" s="31">
        <v>75</v>
      </c>
      <c r="E10" s="32">
        <v>300000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190</v>
      </c>
      <c r="C11" s="30">
        <v>2015</v>
      </c>
      <c r="D11" s="31">
        <v>75</v>
      </c>
      <c r="E11" s="32">
        <v>20000</v>
      </c>
      <c r="F11" s="45">
        <f t="shared" si="0"/>
        <v>266.66666666666669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>
        <v>2015</v>
      </c>
      <c r="D12" s="31">
        <v>75</v>
      </c>
      <c r="E12" s="32">
        <v>10000</v>
      </c>
      <c r="F12" s="45">
        <f t="shared" si="0"/>
        <v>133.33333333333334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2015</v>
      </c>
      <c r="D13" s="31">
        <v>8</v>
      </c>
      <c r="E13" s="32">
        <v>10000</v>
      </c>
      <c r="F13" s="45">
        <f t="shared" si="0"/>
        <v>1250</v>
      </c>
      <c r="G13" s="35" t="s">
        <v>0</v>
      </c>
      <c r="H13" s="26"/>
    </row>
    <row r="14" spans="1:8" s="148" customFormat="1" x14ac:dyDescent="0.25">
      <c r="A14" s="26"/>
      <c r="B14" s="29" t="s">
        <v>200</v>
      </c>
      <c r="C14" s="30">
        <v>2015</v>
      </c>
      <c r="D14" s="31">
        <v>10</v>
      </c>
      <c r="E14" s="32">
        <v>200000</v>
      </c>
      <c r="F14" s="45">
        <f t="shared" si="0"/>
        <v>20000</v>
      </c>
      <c r="G14" s="35" t="s">
        <v>0</v>
      </c>
      <c r="H14" s="26"/>
    </row>
    <row r="15" spans="1:8" s="148" customFormat="1" x14ac:dyDescent="0.25">
      <c r="A15" s="26"/>
      <c r="B15" s="29" t="s">
        <v>201</v>
      </c>
      <c r="C15" s="30">
        <v>2015</v>
      </c>
      <c r="D15" s="31">
        <v>15</v>
      </c>
      <c r="E15" s="32">
        <v>50000</v>
      </c>
      <c r="F15" s="45">
        <f t="shared" si="0"/>
        <v>3333.3333333333335</v>
      </c>
      <c r="G15" s="35" t="s">
        <v>0</v>
      </c>
      <c r="H15" s="26"/>
    </row>
    <row r="16" spans="1:8" s="148" customFormat="1" x14ac:dyDescent="0.25">
      <c r="A16" s="26"/>
      <c r="B16" s="29" t="s">
        <v>202</v>
      </c>
      <c r="C16" s="30">
        <v>2015</v>
      </c>
      <c r="D16" s="31">
        <v>50</v>
      </c>
      <c r="E16" s="32">
        <v>50000</v>
      </c>
      <c r="F16" s="45">
        <f t="shared" si="0"/>
        <v>1000</v>
      </c>
      <c r="G16" s="35" t="s">
        <v>0</v>
      </c>
      <c r="H16" s="26"/>
    </row>
    <row r="17" spans="1:8" s="148" customFormat="1" x14ac:dyDescent="0.25">
      <c r="A17" s="26"/>
      <c r="B17" s="29" t="s">
        <v>190</v>
      </c>
      <c r="C17" s="30">
        <v>2016</v>
      </c>
      <c r="D17" s="31">
        <v>75</v>
      </c>
      <c r="E17" s="32">
        <v>20000</v>
      </c>
      <c r="F17" s="45">
        <f t="shared" si="0"/>
        <v>266.66666666666669</v>
      </c>
      <c r="G17" s="35" t="s">
        <v>0</v>
      </c>
      <c r="H17" s="26"/>
    </row>
    <row r="18" spans="1:8" s="148" customFormat="1" x14ac:dyDescent="0.25">
      <c r="A18" s="26"/>
      <c r="B18" s="29" t="s">
        <v>192</v>
      </c>
      <c r="C18" s="30">
        <v>2016</v>
      </c>
      <c r="D18" s="31">
        <v>75</v>
      </c>
      <c r="E18" s="32">
        <v>10000</v>
      </c>
      <c r="F18" s="45">
        <f t="shared" si="0"/>
        <v>133.33333333333334</v>
      </c>
      <c r="G18" s="35" t="s">
        <v>0</v>
      </c>
      <c r="H18" s="26"/>
    </row>
    <row r="19" spans="1:8" s="148" customFormat="1" x14ac:dyDescent="0.25">
      <c r="A19" s="26"/>
      <c r="B19" s="29" t="s">
        <v>186</v>
      </c>
      <c r="C19" s="30">
        <v>2016</v>
      </c>
      <c r="D19" s="31">
        <v>8</v>
      </c>
      <c r="E19" s="32">
        <v>10000</v>
      </c>
      <c r="F19" s="45">
        <f t="shared" si="0"/>
        <v>1250</v>
      </c>
      <c r="G19" s="35" t="s">
        <v>0</v>
      </c>
      <c r="H19" s="26"/>
    </row>
    <row r="20" spans="1:8" s="148" customFormat="1" x14ac:dyDescent="0.25">
      <c r="A20" s="26"/>
      <c r="B20" s="29" t="s">
        <v>203</v>
      </c>
      <c r="C20" s="30">
        <v>2016</v>
      </c>
      <c r="D20" s="31">
        <v>30</v>
      </c>
      <c r="E20" s="32">
        <v>300000</v>
      </c>
      <c r="F20" s="45">
        <f t="shared" si="0"/>
        <v>10000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>
        <v>2016</v>
      </c>
      <c r="D21" s="31">
        <v>75</v>
      </c>
      <c r="E21" s="32">
        <v>40000</v>
      </c>
      <c r="F21" s="45">
        <f t="shared" si="0"/>
        <v>533.33333333333337</v>
      </c>
      <c r="G21" s="35" t="s">
        <v>0</v>
      </c>
      <c r="H21" s="26"/>
    </row>
    <row r="22" spans="1:8" s="148" customFormat="1" x14ac:dyDescent="0.25">
      <c r="A22" s="26"/>
      <c r="B22" s="109" t="s">
        <v>72</v>
      </c>
      <c r="C22" s="165"/>
      <c r="D22" s="166"/>
      <c r="E22" s="167"/>
      <c r="F22" s="46">
        <f>SUMIF(C8:C21,"2015",F8:F21)</f>
        <v>41716.666666666672</v>
      </c>
      <c r="G22" s="47" t="s">
        <v>0</v>
      </c>
      <c r="H22" s="26"/>
    </row>
    <row r="23" spans="1:8" s="148" customFormat="1" x14ac:dyDescent="0.25">
      <c r="A23" s="26"/>
      <c r="B23" s="107" t="s">
        <v>131</v>
      </c>
      <c r="C23" s="168"/>
      <c r="D23" s="169"/>
      <c r="E23" s="170"/>
      <c r="F23" s="46">
        <f>SUMIF(C8:C21,"2016",F8:F21)</f>
        <v>12183.333333333334</v>
      </c>
      <c r="G23" s="47" t="s">
        <v>0</v>
      </c>
      <c r="H23" s="26"/>
    </row>
    <row r="24" spans="1:8" s="148" customFormat="1" x14ac:dyDescent="0.25">
      <c r="A24" s="26"/>
      <c r="B24" s="50" t="s">
        <v>36</v>
      </c>
      <c r="C24" s="171"/>
      <c r="D24" s="172"/>
      <c r="E24" s="172"/>
      <c r="F24" s="48">
        <f>F22+F23</f>
        <v>53900.000000000007</v>
      </c>
      <c r="G24" s="49" t="s">
        <v>0</v>
      </c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173"/>
      <c r="G27" s="173"/>
      <c r="H27" s="26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t="12" hidden="1" customHeight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Glamsbjerg Vandværk</v>
      </c>
      <c r="B1" s="56"/>
      <c r="C1" s="56"/>
      <c r="D1" s="176"/>
      <c r="E1" s="56"/>
    </row>
    <row r="2" spans="1:5" x14ac:dyDescent="0.25">
      <c r="A2" s="220" t="str">
        <f>'1. Forside'!A2</f>
        <v>V066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206" t="s">
        <v>197</v>
      </c>
      <c r="C8" s="51">
        <v>2700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35200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1534550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1534550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141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10500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14900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25400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142</v>
      </c>
      <c r="C23" s="264"/>
      <c r="D23" s="265"/>
      <c r="E23" s="56"/>
    </row>
    <row r="24" spans="1:5" x14ac:dyDescent="0.25">
      <c r="A24" s="56"/>
      <c r="B24" s="108" t="s">
        <v>143</v>
      </c>
      <c r="C24" s="19">
        <v>1559805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1316200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243605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2015-08-25T08:23:55Z</dcterms:modified>
</cp:coreProperties>
</file>