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16" l="1"/>
  <c r="H3" i="16"/>
  <c r="I3" i="16"/>
  <c r="J3" i="16"/>
  <c r="K3" i="16"/>
  <c r="F3" i="17" l="1"/>
  <c r="G3" i="17"/>
  <c r="G4" i="16" l="1"/>
  <c r="H4" i="16"/>
  <c r="I4" i="16"/>
  <c r="J4" i="16"/>
  <c r="K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6" i="16"/>
  <c r="J6" i="16"/>
  <c r="H5" i="16"/>
  <c r="K5" i="16"/>
  <c r="J3" i="24"/>
  <c r="H6" i="16"/>
  <c r="K6" i="16"/>
  <c r="G5" i="16"/>
  <c r="G6" i="16"/>
  <c r="J5" i="16"/>
  <c r="O3" i="16" s="1"/>
  <c r="I5" i="16"/>
  <c r="N3" i="16" s="1"/>
  <c r="P3" i="16" l="1"/>
  <c r="M3" i="24"/>
  <c r="B9" i="12" s="1"/>
  <c r="B10" i="12" s="1"/>
  <c r="L3" i="16"/>
  <c r="M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<sst xmlns="http://schemas.openxmlformats.org/spreadsheetml/2006/main" count="120" uniqueCount="78">
  <si>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</si>
  <si>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</si>
  <si>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</si>
  <si>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</si>
  <si>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</si>
  <si>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</si>
  <si>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</si>
  <si>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</si>
  <si>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</si>
  <si>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</si>
  <si>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</si>
  <si>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</si>
  <si>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</si>
  <si>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</si>
  <si>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</si>
  <si>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</si>
  <si>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</si>
  <si>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</si>
  <si>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</si>
  <si>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</si>
  <si>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</si>
  <si>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</si>
  <si>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</si>
  <si>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</si>
  <si>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>Fjernaflæsning</t>
  </si>
  <si>
    <t>Energirådgivning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</si>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</sst>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12463569.958000001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287079.38319999998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81572.279599999994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12832221.6208</v>
      </c>
      <c r="C5" s="62" t="s">
        <v>11</v>
      </c>
    </row>
    <row r="6" spans="1:3" x14ac:dyDescent="0.25">
      <c r="A6" s="47" t="s">
        <v>0</v>
      </c>
      <c r="B6" s="38">
        <f>Investeringer!E3</f>
        <v>51413154.734666064</v>
      </c>
      <c r="C6" s="23" t="s">
        <v>11</v>
      </c>
    </row>
    <row r="7" spans="1:3" x14ac:dyDescent="0.25">
      <c r="A7" s="4" t="s">
        <v>1</v>
      </c>
      <c r="B7" s="35">
        <f>Investeringer!F3</f>
        <v>5499163.5129566863</v>
      </c>
      <c r="C7" t="s">
        <v>11</v>
      </c>
    </row>
    <row r="8" spans="1:3" x14ac:dyDescent="0.25">
      <c r="A8" s="4" t="s">
        <v>2</v>
      </c>
      <c r="B8" s="35">
        <f>Investeringer!G3</f>
        <v>1052333.3333333333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1087043.1299999999</v>
      </c>
      <c r="C9" t="s">
        <v>11</v>
      </c>
    </row>
    <row r="10" spans="1:3" s="22" customFormat="1" x14ac:dyDescent="0.25">
      <c r="A10" s="3" t="s">
        <v>51</v>
      </c>
      <c r="B10" s="48">
        <f>SUM(B6:B9)</f>
        <v>59051694.710956089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2067418</v>
      </c>
      <c r="C11" t="s">
        <v>11</v>
      </c>
    </row>
    <row r="12" spans="1:3" s="22" customFormat="1" x14ac:dyDescent="0.25">
      <c r="A12" s="3" t="s">
        <v>72</v>
      </c>
      <c r="B12" s="48">
        <f>SUM(B11:B11)</f>
        <v>2067418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73951334.331756085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74605932.315913856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73</v>
      </c>
      <c r="H1" s="52" t="s">
        <v>65</v>
      </c>
      <c r="I1" s="52" t="s">
        <v>52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11830526</v>
      </c>
      <c r="C2" s="49">
        <v>0</v>
      </c>
      <c r="D2" s="49">
        <f>B2+C2</f>
        <v>11830526</v>
      </c>
      <c r="E2" s="50">
        <f>D2</f>
        <v>11830526</v>
      </c>
      <c r="F2" s="49">
        <v>13674313.614924969</v>
      </c>
      <c r="G2" s="49">
        <v>0</v>
      </c>
      <c r="H2" s="49">
        <f>F2-G2</f>
        <v>13674313.614924969</v>
      </c>
      <c r="I2" s="49">
        <f>AVERAGEIF(E2:E4,"&lt;&gt;0")</f>
        <v>12463569.958000001</v>
      </c>
      <c r="J2" s="49">
        <v>11845947.249227311</v>
      </c>
      <c r="K2" s="39">
        <f>IF(H2&gt;I2,IF(I2&gt;J2,I2,J2),H2)</f>
        <v>12463569.958000001</v>
      </c>
    </row>
    <row r="3" spans="1:11" s="23" customFormat="1" x14ac:dyDescent="0.25">
      <c r="A3" s="28">
        <v>2014</v>
      </c>
      <c r="B3" s="49">
        <v>13086145</v>
      </c>
      <c r="C3" s="49"/>
      <c r="D3" s="49">
        <f t="shared" ref="D3:D4" si="0">B3+C3</f>
        <v>13086145</v>
      </c>
      <c r="E3" s="50">
        <f>D3*Pristalsregulering!C7</f>
        <v>13096613.915999999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5" customWidth="1"/>
    <col min="8" max="11" width="30.7109375" customWidth="1"/>
    <col min="12" max="12" width="30.7109375" style="55" customWidth="1"/>
    <col min="13" max="16" width="30.7109375" customWidth="1"/>
    <col min="17" max="17" width="30.7109375" style="55" customWidth="1"/>
    <col min="18" max="18" width="9.140625" hidden="1" customWidth="1"/>
    <col min="19" max="62" width="0" hidden="1" customWidth="1"/>
    <col min="63" max="63" width="9.140625" hidden="1" customWidth="1"/>
    <col min="64" max="91" width="0" hidden="1" customWidth="1"/>
    <col min="92" max="92" width="9.140625" hidden="1" customWidth="1"/>
    <col min="93" max="98" width="0" hidden="1" customWidth="1"/>
    <col min="99" max="99" width="9.140625" hidden="1" customWidth="1"/>
    <col min="100" max="103" width="0" hidden="1" customWidth="1"/>
    <col min="104" max="104" width="9.140625" hidden="1" customWidth="1"/>
    <col min="105" max="105" width="0" hidden="1" customWidth="1"/>
    <col min="106" max="106" width="9.140625" hidden="1" customWidth="1"/>
    <col min="107" max="112" width="0" hidden="1" customWidth="1"/>
    <col min="113" max="113" width="9.140625" hidden="1" customWidth="1"/>
    <col min="114" max="117" width="0" hidden="1" customWidth="1"/>
    <col min="118" max="118" width="9.140625" hidden="1" customWidth="1"/>
    <col min="119" max="144" width="0" hidden="1" customWidth="1"/>
    <col min="145" max="145" width="9.140625" hidden="1" customWidth="1"/>
    <col min="146" max="151" width="0" hidden="1" customWidth="1"/>
    <col min="152" max="152" width="9.140625" hidden="1" customWidth="1"/>
    <col min="153" max="156" width="0" hidden="1" customWidth="1"/>
    <col min="157" max="157" width="9.140625" hidden="1" customWidth="1"/>
    <col min="158" max="158" width="0" hidden="1" customWidth="1"/>
    <col min="159" max="159" width="9.140625" hidden="1" customWidth="1"/>
    <col min="160" max="165" width="0" hidden="1" customWidth="1"/>
    <col min="166" max="166" width="9.140625" hidden="1" customWidth="1"/>
    <col min="167" max="170" width="0" hidden="1" customWidth="1"/>
    <col min="171" max="171" width="9.140625" hidden="1" customWidth="1"/>
    <col min="172" max="173" width="0" hidden="1" customWidth="1"/>
    <col min="174" max="174" width="9.140625" hidden="1" customWidth="1"/>
    <col min="175" max="180" width="0" hidden="1" customWidth="1"/>
    <col min="181" max="181" width="9.140625" hidden="1" customWidth="1"/>
    <col min="182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194" width="0" hidden="1" customWidth="1"/>
    <col min="195" max="195" width="9.140625" hidden="1" customWidth="1"/>
    <col min="196" max="199" width="0" hidden="1" customWidth="1"/>
    <col min="200" max="200" width="9.140625" hidden="1" customWidth="1"/>
    <col min="201" max="201" width="0" hidden="1" customWidth="1"/>
    <col min="202" max="202" width="9.140625" hidden="1" customWidth="1"/>
    <col min="203" max="206" width="0" hidden="1" customWidth="1"/>
    <col min="207" max="207" width="9.140625" hidden="1" customWidth="1"/>
    <col min="208" max="211" width="0" hidden="1" customWidth="1"/>
    <col min="212" max="212" width="9.140625" hidden="1" customWidth="1"/>
    <col min="213" max="213" width="0" hidden="1" customWidth="1"/>
    <col min="214" max="214" width="9.140625" hidden="1" customWidth="1"/>
    <col min="215" max="215" width="0" hidden="1" customWidth="1"/>
    <col min="216" max="216" width="9.140625" hidden="1" customWidth="1"/>
    <col min="217" max="220" width="0" hidden="1" customWidth="1"/>
    <col min="221" max="221" width="9.140625" hidden="1" customWidth="1"/>
    <col min="222" max="225" width="0" hidden="1" customWidth="1"/>
    <col min="226" max="227" width="9.140625" hidden="1" customWidth="1"/>
    <col min="228" max="233" width="0" hidden="1" customWidth="1"/>
    <col min="234" max="234" width="9.140625" hidden="1" customWidth="1"/>
    <col min="235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7" width="0" hidden="1" customWidth="1"/>
    <col min="248" max="248" width="9.140625" hidden="1" customWidth="1"/>
    <col min="249" max="252" width="0" hidden="1" customWidth="1"/>
    <col min="253" max="253" width="9.140625" hidden="1" customWidth="1"/>
    <col min="254" max="254" width="0" hidden="1" customWidth="1"/>
    <col min="255" max="255" width="9.140625" hidden="1" customWidth="1"/>
    <col min="256" max="259" width="0" hidden="1" customWidth="1"/>
    <col min="260" max="260" width="9.140625" hidden="1" customWidth="1"/>
    <col min="261" max="264" width="0" hidden="1" customWidth="1"/>
    <col min="265" max="265" width="9.140625" hidden="1" customWidth="1"/>
    <col min="266" max="266" width="0" hidden="1" customWidth="1"/>
    <col min="267" max="267" width="9.140625" hidden="1" customWidth="1"/>
    <col min="268" max="268" width="0" hidden="1" customWidth="1"/>
    <col min="269" max="269" width="9.140625" hidden="1" customWidth="1"/>
    <col min="270" max="273" width="0" hidden="1" customWidth="1"/>
    <col min="274" max="274" width="9.140625" hidden="1" customWidth="1"/>
    <col min="275" max="278" width="0" hidden="1" customWidth="1"/>
    <col min="279" max="279" width="9.140625" hidden="1" customWidth="1"/>
    <col min="280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8" width="0" hidden="1" customWidth="1"/>
    <col min="289" max="289" width="9.140625" hidden="1" customWidth="1"/>
    <col min="290" max="293" width="0" hidden="1" customWidth="1"/>
    <col min="294" max="294" width="9.140625" hidden="1" customWidth="1"/>
    <col min="295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02" width="0" hidden="1" customWidth="1"/>
    <col min="303" max="303" width="9.140625" hidden="1" customWidth="1"/>
    <col min="304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8" width="0" hidden="1" customWidth="1"/>
    <col min="329" max="329" width="9.140625" hidden="1" customWidth="1"/>
    <col min="330" max="333" width="0" hidden="1" customWidth="1"/>
    <col min="334" max="334" width="9.140625" hidden="1" customWidth="1"/>
    <col min="335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63" t="s">
        <v>76</v>
      </c>
      <c r="H1" s="10"/>
      <c r="I1" s="10"/>
      <c r="J1" s="10"/>
      <c r="K1" s="10"/>
      <c r="L1" s="63" t="s">
        <v>77</v>
      </c>
      <c r="M1" s="10"/>
      <c r="N1" s="10"/>
      <c r="O1" s="10"/>
      <c r="P1" s="10"/>
      <c r="Q1" s="63"/>
    </row>
    <row r="2" spans="1:17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34" t="s">
        <v>26</v>
      </c>
      <c r="G2" s="56" t="s">
        <v>22</v>
      </c>
      <c r="H2" s="34" t="s">
        <v>23</v>
      </c>
      <c r="I2" s="34" t="s">
        <v>24</v>
      </c>
      <c r="J2" s="34" t="s">
        <v>25</v>
      </c>
      <c r="K2" s="34" t="s">
        <v>26</v>
      </c>
      <c r="L2" s="56" t="s">
        <v>22</v>
      </c>
      <c r="M2" s="34" t="s">
        <v>23</v>
      </c>
      <c r="N2" s="34" t="s">
        <v>24</v>
      </c>
      <c r="O2" s="34" t="s">
        <v>25</v>
      </c>
      <c r="P2" s="34" t="s">
        <v>26</v>
      </c>
      <c r="Q2" s="53" t="s">
        <v>27</v>
      </c>
    </row>
    <row r="3" spans="1:17" s="22" customFormat="1" x14ac:dyDescent="0.25">
      <c r="A3" s="28">
        <v>2016</v>
      </c>
      <c r="B3" s="72"/>
      <c r="C3" s="72"/>
      <c r="D3" s="72">
        <v>75000</v>
      </c>
      <c r="E3" s="72">
        <v>100000</v>
      </c>
      <c r="F3" s="72">
        <v>100000</v>
      </c>
      <c r="G3" s="45">
        <f t="shared" ref="G3:K4" si="0">B3</f>
        <v>0</v>
      </c>
      <c r="H3" s="35">
        <f t="shared" si="0"/>
        <v>0</v>
      </c>
      <c r="I3" s="35">
        <f t="shared" si="0"/>
        <v>75000</v>
      </c>
      <c r="J3" s="35">
        <f t="shared" si="0"/>
        <v>100000</v>
      </c>
      <c r="K3" s="35">
        <f t="shared" si="0"/>
        <v>100000</v>
      </c>
      <c r="L3" s="45">
        <f>IF(G4=0,0,AVERAGEIF(G4:G6,"&lt;&gt;0"))+G3</f>
        <v>0</v>
      </c>
      <c r="M3" s="38">
        <f>IF(H4=0,0,AVERAGEIF(H4:H6,"&lt;&gt;0"))+H3</f>
        <v>12079.3832</v>
      </c>
      <c r="N3" s="38">
        <f>IF(I4=0,0,AVERAGEIF(I4:I6,"&lt;&gt;0"))+I3</f>
        <v>75000</v>
      </c>
      <c r="O3" s="38">
        <f>IF(J4=0,0,AVERAGEIF(J4:J6,"&lt;&gt;0"))+J3</f>
        <v>100000</v>
      </c>
      <c r="P3" s="38">
        <f>IF(K4=0,0,AVERAGEIF(K4:K6,"&lt;&gt;0"))+K3</f>
        <v>100000</v>
      </c>
      <c r="Q3" s="57">
        <f>SUM(L3:P3)</f>
        <v>287079.38319999998</v>
      </c>
    </row>
    <row r="4" spans="1:17" x14ac:dyDescent="0.25">
      <c r="A4" s="28">
        <v>2015</v>
      </c>
      <c r="B4" s="35"/>
      <c r="C4" s="35">
        <v>11941</v>
      </c>
      <c r="D4" s="35"/>
      <c r="E4" s="35"/>
      <c r="F4" s="35"/>
      <c r="G4" s="45">
        <f t="shared" si="0"/>
        <v>0</v>
      </c>
      <c r="H4" s="35">
        <f t="shared" si="0"/>
        <v>11941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>
        <v>12208</v>
      </c>
      <c r="D5" s="35"/>
      <c r="E5" s="35"/>
      <c r="F5" s="35"/>
      <c r="G5" s="45">
        <f>B5*Pristalsregulering!$C$7</f>
        <v>0</v>
      </c>
      <c r="H5" s="35">
        <f>C5*Pristalsregulering!$C$7</f>
        <v>12217.766399999999</v>
      </c>
      <c r="I5" s="35">
        <f>D5*Pristalsregulering!$C$7</f>
        <v>0</v>
      </c>
      <c r="J5" s="35">
        <f>E5*Pristalsregulering!$C$7</f>
        <v>0</v>
      </c>
      <c r="K5" s="35">
        <f>F5*Pristalsregulering!$C$7</f>
        <v>0</v>
      </c>
      <c r="L5" s="45"/>
      <c r="M5" s="35"/>
      <c r="N5" s="35"/>
      <c r="O5" s="35"/>
      <c r="P5" s="35"/>
      <c r="Q5" s="45"/>
    </row>
    <row r="6" spans="1:17" x14ac:dyDescent="0.25">
      <c r="A6" s="28">
        <v>2013</v>
      </c>
      <c r="B6" s="35"/>
      <c r="C6" s="35"/>
      <c r="D6" s="35"/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0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5"/>
      <c r="P6" s="35"/>
      <c r="Q6" s="45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28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6" t="s">
        <v>31</v>
      </c>
      <c r="H2" s="6" t="s">
        <v>33</v>
      </c>
    </row>
    <row r="3" spans="1:8" x14ac:dyDescent="0.25">
      <c r="A3" s="31">
        <v>2015</v>
      </c>
      <c r="B3" s="41">
        <v>16000</v>
      </c>
      <c r="C3" s="42">
        <v>77640</v>
      </c>
      <c r="D3" s="42">
        <v>0</v>
      </c>
      <c r="E3" s="41">
        <f>B3</f>
        <v>16000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81572.279599999994</v>
      </c>
    </row>
    <row r="4" spans="1:8" x14ac:dyDescent="0.25">
      <c r="A4" s="31">
        <v>2014</v>
      </c>
      <c r="B4" s="41">
        <v>10649</v>
      </c>
      <c r="C4" s="42">
        <v>58800</v>
      </c>
      <c r="D4" s="42">
        <v>0</v>
      </c>
      <c r="E4" s="41">
        <f>B4*Pristalsregulering!$C$7</f>
        <v>10657.519199999999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70</v>
      </c>
      <c r="C1" s="76"/>
      <c r="D1" s="77"/>
      <c r="E1" s="78" t="s">
        <v>71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47224399.383259147</v>
      </c>
      <c r="C3" s="38">
        <v>5333295.496666668</v>
      </c>
      <c r="D3" s="40">
        <v>1052333.3333333333</v>
      </c>
      <c r="E3" s="35">
        <f>B3*Pristalsregulering!C2*Pristalsregulering!C3*Pristalsregulering!C4*Pristalsregulering!C5*Pristalsregulering!C6*Pristalsregulering!C7</f>
        <v>51413154.734666064</v>
      </c>
      <c r="F3" s="35">
        <v>5499163.5129566863</v>
      </c>
      <c r="G3" s="35">
        <f>D3</f>
        <v>1052333.3333333333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44</v>
      </c>
      <c r="C1" s="74"/>
      <c r="D1" s="74"/>
      <c r="E1" s="74"/>
      <c r="F1" s="75" t="s">
        <v>58</v>
      </c>
      <c r="G1" s="76"/>
      <c r="H1" s="76"/>
      <c r="I1" s="76"/>
      <c r="J1" s="79" t="s">
        <v>33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5">
        <v>0</v>
      </c>
      <c r="C3" s="38">
        <v>949896</v>
      </c>
      <c r="D3" s="38">
        <v>0</v>
      </c>
      <c r="E3" s="40">
        <v>0</v>
      </c>
      <c r="F3" s="38">
        <f>B3</f>
        <v>0</v>
      </c>
      <c r="G3" s="38">
        <f>C3</f>
        <v>949896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949896</v>
      </c>
      <c r="L3" s="43">
        <f>AVERAGE(H3:H5)+AVERAGE(I3:I5)</f>
        <v>137147.12999999998</v>
      </c>
      <c r="M3" s="44">
        <f>SUM(J3:L3)</f>
        <v>1087043.1299999999</v>
      </c>
      <c r="N3" s="23"/>
    </row>
    <row r="4" spans="1:14" x14ac:dyDescent="0.25">
      <c r="A4" s="28">
        <v>2014</v>
      </c>
      <c r="B4" s="45">
        <v>0</v>
      </c>
      <c r="C4" s="38">
        <v>616207</v>
      </c>
      <c r="D4" s="38">
        <v>274075</v>
      </c>
      <c r="E4" s="40">
        <v>0</v>
      </c>
      <c r="F4" s="38">
        <f>IF(B4="","",B4*Pristalsregulering!$C$7)</f>
        <v>0</v>
      </c>
      <c r="G4" s="38">
        <f>IF(C4="","",C4*Pristalsregulering!$C$7)</f>
        <v>616699.9656</v>
      </c>
      <c r="H4" s="38">
        <f>IF(D4="","",D4*Pristalsregulering!$C$7)</f>
        <v>274294.25999999995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/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 t="str">
        <f>IF(E5="","",E5*Pristalsregulering!$C$7*Pristalsregulering!$C$6)</f>
        <v/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34</v>
      </c>
      <c r="C1" s="66" t="s">
        <v>35</v>
      </c>
      <c r="D1" s="66" t="s">
        <v>36</v>
      </c>
      <c r="E1" s="66" t="s">
        <v>37</v>
      </c>
      <c r="F1" s="66" t="s">
        <v>38</v>
      </c>
      <c r="G1" s="66" t="s">
        <v>39</v>
      </c>
      <c r="H1" s="66" t="s">
        <v>40</v>
      </c>
      <c r="I1" s="66" t="s">
        <v>41</v>
      </c>
      <c r="J1" s="66" t="s">
        <v>42</v>
      </c>
      <c r="K1" s="66" t="s">
        <v>59</v>
      </c>
      <c r="L1" s="67" t="s">
        <v>43</v>
      </c>
      <c r="M1" s="14" t="s">
        <v>32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48015</v>
      </c>
      <c r="E2" s="42">
        <v>253456</v>
      </c>
      <c r="F2" s="42">
        <v>1733424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2067418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2016-11-14T19:19:37Z</dcterms:modified>
</cp:coreProperties>
</file>