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state="hidden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43" i="7" l="1"/>
  <c r="F44" i="7"/>
  <c r="F45" i="7"/>
  <c r="F46" i="7"/>
  <c r="F42" i="7" l="1"/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C9" i="4" l="1"/>
  <c r="F9" i="2" l="1"/>
  <c r="F10" i="2"/>
  <c r="F11" i="2"/>
  <c r="F12" i="2"/>
  <c r="F13" i="2"/>
  <c r="F14" i="2"/>
  <c r="F15" i="2"/>
  <c r="F16" i="2"/>
  <c r="F17" i="2"/>
  <c r="F18" i="2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4" i="16" l="1"/>
  <c r="C8" i="8" s="1"/>
  <c r="C13" i="15"/>
  <c r="C15" i="15" s="1"/>
  <c r="C11" i="8" s="1"/>
  <c r="C17" i="3"/>
  <c r="C22" i="8" s="1"/>
  <c r="C9" i="9"/>
  <c r="C15" i="8" s="1"/>
  <c r="E29" i="19"/>
  <c r="C12" i="8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48" i="7" l="1"/>
  <c r="C9" i="12" l="1"/>
  <c r="C31" i="8" s="1"/>
  <c r="E31" i="8" s="1"/>
  <c r="F8" i="2" l="1"/>
  <c r="F8" i="7"/>
  <c r="F47" i="7" s="1"/>
  <c r="F19" i="2" l="1"/>
  <c r="C9" i="10" s="1"/>
  <c r="C15" i="11" l="1"/>
  <c r="C28" i="8" s="1"/>
  <c r="C15" i="4"/>
  <c r="C26" i="8" s="1"/>
  <c r="C29" i="3"/>
  <c r="C24" i="8" s="1"/>
  <c r="F49" i="7"/>
  <c r="C18" i="8" s="1"/>
  <c r="C23" i="3"/>
  <c r="C23" i="8" s="1"/>
  <c r="C12" i="3"/>
  <c r="C21" i="8" s="1"/>
  <c r="C25" i="8"/>
  <c r="C10" i="10"/>
  <c r="C17" i="8" s="1"/>
  <c r="F21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<sst xmlns="http://schemas.openxmlformats.org/spreadsheetml/2006/main" count="473" uniqueCount="217">
  <si>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</si>
  <si>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</si>
  <si>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</si>
  <si>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</si>
  <si>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</si>
  <si>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</si>
  <si>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</si>
  <si>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</si>
  <si>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</si>
  <si>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</si>
  <si>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</si>
  <si>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</si>
  <si>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</si>
  <si>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</si>
  <si>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</si>
  <si>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</si>
  <si>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</si>
  <si>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</si>
  <si>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</si>
  <si>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</si>
  <si>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</si>
  <si>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</si>
  <si>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</si>
  <si>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</si>
  <si>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</si>
  <si>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</si>
  <si>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</si>
  <si>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</si>
  <si>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</si>
  <si>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</si>
  <si>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</si>
  <si>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</si>
  <si>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</si>
  <si>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</si>
  <si>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</si>
  <si>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</si>
  <si>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</si>
  <si>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</si>
  <si>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</si>
  <si>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</si>
  <si>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</si>
  <si>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</si>
  <si>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</si>
  <si>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</si>
  <si>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</si>
  <si>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</si>
  <si>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</si>
  <si>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</si>
  <si>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</si>
  <si>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</si>
  <si>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</si>
  <si>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</si>
  <si>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</si>
  <si>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</si>
  <si>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</si>
  <si>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</si>
  <si>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</si>
  <si>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</si>
  <si>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</si>
  <si>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</si>
  <si>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</si>
  <si>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</si>
  <si>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</si>
  <si>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</si>
  <si>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</si>
  <si>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</si>
  <si>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</si>
  <si>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</si>
  <si>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</si>
  <si>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</si>
  <si>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</si>
  <si>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</si>
  <si>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</si>
  <si>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</si>
  <si>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</si>
  <si>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</si>
  <si>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</si>
  <si>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</si>
  <si>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</si>
  <si>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</si>
  <si>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</si>
  <si>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</si>
  <si>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</si>
  <si>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</si>
  <si>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</si>
  <si>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</si>
  <si>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</si>
  <si>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</si>
  <si>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</si>
  <si>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</si>
  <si>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</si>
  <si>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</si>
  <si>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</si>
  <si>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</si>
  <si>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</si>
  <si>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</si>
  <si>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</si>
  <si>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</si>
  <si>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</si>
  <si>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</si>
  <si>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</si>
  <si>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</si>
  <si>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</si>
  <si>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</si>
  <si>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</si>
  <si>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</si>
  <si>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</si>
  <si>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</si>
  <si>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</si>
  <si>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</si>
  <si>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</si>
  <si>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</si>
  <si>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</si>
  <si>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</si>
  <si>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</si>
  <si>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</si>
  <si>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</si>
  <si>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</si>
  <si>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</si>
  <si>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</si>
  <si>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</si>
  <si>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</si>
  <si>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</si>
  <si>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</si>
  <si>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</si>
  <si>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</si>
  <si>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</si>
  <si>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</si>
  <si>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</si>
  <si>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</si>
  <si>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</si>
  <si>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</si>
  <si>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</si>
  <si>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</si>
  <si>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</si>
  <si>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</si>
  <si>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</si>
  <si>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</si>
  <si>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</si>
  <si>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</si>
  <si>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</si>
  <si>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</si>
  <si>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</si>
  <si>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</si>
  <si>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</si>
  <si>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</si>
  <si>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</si>
  <si>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</si>
  <si>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</si>
  <si>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</si>
  <si>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</si>
  <si>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</si>
  <si>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</si>
  <si>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</si>
  <si>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</si>
  <si>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</si>
  <si>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</si>
  <si>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</si>
  <si>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</si>
  <si>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</si>
  <si>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</si>
  <si>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</si>
  <si>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</si>
  <si>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</si>
  <si>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</si>
  <si>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</si>
  <si>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</si>
  <si>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</si>
  <si>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</si>
  <si>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</si>
  <si>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</si>
  <si>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</si>
  <si>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</si>
  <si>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</si>
  <si>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</si>
  <si>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</si>
  <si>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</si>
  <si>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</si>
  <si>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</si>
  <si>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</si>
  <si>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Etageareal kontor og mandskabsfaciliteter</t>
  </si>
  <si>
    <t>2014</t>
  </si>
  <si>
    <t>75</t>
  </si>
  <si>
    <t>Boring (inkl. etablering, forerør, filter og prøvepumpning)</t>
  </si>
  <si>
    <t>30</t>
  </si>
  <si>
    <t>Elanlæg - vandværk</t>
  </si>
  <si>
    <t>25</t>
  </si>
  <si>
    <t>SRO anlæg</t>
  </si>
  <si>
    <t>10</t>
  </si>
  <si>
    <t>Ø110 mm &lt; Ledningsnet ≤ Ø 250 mm</t>
  </si>
  <si>
    <t>Stik på ledningsnet, Mek./EL</t>
  </si>
  <si>
    <t xml:space="preserve">Afregningsmålere, mekaniske </t>
  </si>
  <si>
    <t>8</t>
  </si>
  <si>
    <t>SRO-anlæg, vandværk</t>
  </si>
  <si>
    <t>Ventiler på Ø 50mm &lt; Ledningsnet ≤ Ø110 mm</t>
  </si>
  <si>
    <t>Ø 50mm &lt; Ledningsnet ≤ Ø110 mm</t>
  </si>
  <si>
    <t>Tjenestemandspensioner</t>
  </si>
  <si>
    <t>Ejendomsskatter</t>
  </si>
  <si>
    <t>Selskabsskatter</t>
  </si>
  <si>
    <t>Køb af ydelser og produkter, der er omfattet af prisloftreguleringen, hos et andet selskab</t>
  </si>
  <si>
    <t>Dokumenteret Drikkevandssikkerhed (DDS)</t>
  </si>
  <si>
    <t>Grundvandsbeskyttelse</t>
  </si>
  <si>
    <t>Stik på ledningsnet, Konstruktioner</t>
  </si>
  <si>
    <t>Etageareal vandbehandlingsbygning</t>
  </si>
  <si>
    <t>Skyllevandsbehandling, inkl. UV-filter mv., SRO</t>
  </si>
  <si>
    <t>Elanlæg</t>
  </si>
  <si>
    <t>Ventiler på Ø110 mm &lt; Ledningsnet ≤ Ø 250 mm</t>
  </si>
  <si>
    <t>Skyllevandsbehandling, inkl. UV-filter mv., Mek./EL</t>
  </si>
  <si>
    <t>Værksted</t>
  </si>
  <si>
    <t>Køretøjer, entreprenørmaskiner</t>
  </si>
  <si>
    <t>Afregningsmålere, elektroniske ≤ Ø 110mm (Qn 10)</t>
  </si>
  <si>
    <t>SRO-brønd/kvarterbrønd/sektionsbrønd, Mek./EL</t>
  </si>
  <si>
    <t>Tillæg for afgift for ledningsført vand i 2016</t>
  </si>
  <si>
    <t>Afgift for ledningsført vand</t>
  </si>
  <si>
    <t>Glostrup Vand AS</t>
  </si>
  <si>
    <t>V067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</si>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</sst>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9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6" fillId="0" borderId="23" xfId="1" applyNumberFormat="1" applyFont="1" applyBorder="1" applyAlignment="1" applyProtection="1">
      <alignment horizontal="right"/>
      <protection locked="0"/>
    </xf>
    <xf numFmtId="0" fontId="59" fillId="58" borderId="28" xfId="0" applyFont="1" applyFill="1" applyBorder="1" applyAlignment="1" applyProtection="1">
      <alignment vertical="center"/>
    </xf>
    <xf numFmtId="43" fontId="3" fillId="58" borderId="25" xfId="1" applyFont="1" applyFill="1" applyBorder="1" applyAlignment="1" applyProtection="1"/>
    <xf numFmtId="0" fontId="1" fillId="0" borderId="1" xfId="0" applyFont="1" applyBorder="1"/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8" t="s">
        <v>214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8" t="s">
        <v>215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3" t="s">
        <v>58</v>
      </c>
      <c r="E8" s="253"/>
      <c r="F8" s="253"/>
      <c r="G8" s="123"/>
      <c r="H8" s="123"/>
      <c r="I8" s="123"/>
    </row>
    <row r="9" spans="1:9" x14ac:dyDescent="0.25">
      <c r="A9" s="121"/>
      <c r="B9" s="121"/>
      <c r="C9" s="121"/>
      <c r="D9" s="258" t="s">
        <v>106</v>
      </c>
      <c r="E9" s="258"/>
      <c r="F9" s="25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4" t="s">
        <v>59</v>
      </c>
      <c r="E13" s="254"/>
      <c r="F13" s="254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5" t="s">
        <v>60</v>
      </c>
      <c r="E16" s="256"/>
      <c r="F16" s="257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50" t="s">
        <v>44</v>
      </c>
      <c r="E19" s="251"/>
      <c r="F19" s="252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50" t="s">
        <v>61</v>
      </c>
      <c r="E20" s="251"/>
      <c r="F20" s="252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50" t="s">
        <v>87</v>
      </c>
      <c r="E21" s="251"/>
      <c r="F21" s="252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50" t="s">
        <v>62</v>
      </c>
      <c r="E22" s="251"/>
      <c r="F22" s="252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7" t="s">
        <v>42</v>
      </c>
      <c r="E23" s="248"/>
      <c r="F23" s="249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4" t="s">
        <v>63</v>
      </c>
      <c r="E24" s="245"/>
      <c r="F24" s="246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1" t="s">
        <v>43</v>
      </c>
      <c r="E25" s="242"/>
      <c r="F25" s="243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8" t="s">
        <v>64</v>
      </c>
      <c r="E26" s="239"/>
      <c r="F26" s="240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9" t="s">
        <v>137</v>
      </c>
      <c r="E27" s="230"/>
      <c r="F27" s="23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5" t="s">
        <v>138</v>
      </c>
      <c r="E28" s="236"/>
      <c r="F28" s="237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6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19" t="str">
        <f>'1. Forside'!A1</f>
        <v>Glostrup Vand AS</v>
      </c>
      <c r="B1" s="56"/>
      <c r="C1" s="56"/>
      <c r="D1" s="56"/>
      <c r="E1" s="56"/>
    </row>
    <row r="2" spans="1:5" x14ac:dyDescent="0.25">
      <c r="A2" s="219" t="str">
        <f>'1. Forside'!A2</f>
        <v>V067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2" t="s">
        <v>118</v>
      </c>
      <c r="C4" s="262"/>
      <c r="D4" s="262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26" t="s">
        <v>145</v>
      </c>
      <c r="C6" s="178"/>
      <c r="D6" s="189"/>
      <c r="E6" s="56"/>
    </row>
    <row r="7" spans="1:5" x14ac:dyDescent="0.25">
      <c r="A7" s="56"/>
      <c r="B7" s="228" t="s">
        <v>200</v>
      </c>
      <c r="C7" s="225">
        <v>134190</v>
      </c>
      <c r="D7" s="190" t="s">
        <v>0</v>
      </c>
      <c r="E7" s="56"/>
    </row>
    <row r="8" spans="1:5" x14ac:dyDescent="0.25">
      <c r="A8" s="56"/>
      <c r="B8" s="228" t="s">
        <v>201</v>
      </c>
      <c r="C8" s="225">
        <v>393460</v>
      </c>
      <c r="D8" s="190" t="s">
        <v>0</v>
      </c>
      <c r="E8" s="56"/>
    </row>
    <row r="9" spans="1:5" x14ac:dyDescent="0.25">
      <c r="A9" s="56"/>
      <c r="B9" s="227" t="s">
        <v>36</v>
      </c>
      <c r="C9" s="55">
        <f>SUM(C7:C8)</f>
        <v>527650</v>
      </c>
      <c r="D9" s="191" t="s">
        <v>0</v>
      </c>
      <c r="E9" s="56"/>
    </row>
    <row r="10" spans="1:5" x14ac:dyDescent="0.25">
      <c r="A10" s="56"/>
      <c r="B10" s="56"/>
      <c r="C10" s="182"/>
      <c r="D10" s="56"/>
      <c r="E10" s="56"/>
    </row>
    <row r="11" spans="1:5" x14ac:dyDescent="0.25">
      <c r="A11" s="56"/>
      <c r="B11" s="56"/>
      <c r="C11" s="182"/>
      <c r="D11" s="56"/>
      <c r="E11" s="56"/>
    </row>
    <row r="12" spans="1:5" ht="27.2" customHeight="1" x14ac:dyDescent="0.25">
      <c r="A12" s="56"/>
      <c r="B12" s="20" t="s">
        <v>146</v>
      </c>
      <c r="C12" s="192"/>
      <c r="D12" s="189"/>
      <c r="E12" s="56"/>
    </row>
    <row r="13" spans="1:5" ht="16.7" customHeight="1" x14ac:dyDescent="0.25">
      <c r="A13" s="56"/>
      <c r="B13" s="108" t="s">
        <v>147</v>
      </c>
      <c r="C13" s="19">
        <v>442679</v>
      </c>
      <c r="D13" s="151" t="s">
        <v>0</v>
      </c>
      <c r="E13" s="56"/>
    </row>
    <row r="14" spans="1:5" ht="16.7" customHeight="1" x14ac:dyDescent="0.25">
      <c r="A14" s="56"/>
      <c r="B14" s="108" t="s">
        <v>148</v>
      </c>
      <c r="C14" s="40">
        <v>488400</v>
      </c>
      <c r="D14" s="151" t="s">
        <v>0</v>
      </c>
      <c r="E14" s="56"/>
    </row>
    <row r="15" spans="1:5" x14ac:dyDescent="0.25">
      <c r="A15" s="56"/>
      <c r="B15" s="28" t="s">
        <v>149</v>
      </c>
      <c r="C15" s="55">
        <f>C13-C14</f>
        <v>-45721</v>
      </c>
      <c r="D15" s="153" t="s">
        <v>0</v>
      </c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x14ac:dyDescent="0.25">
      <c r="A18" s="56"/>
      <c r="B18" s="193"/>
      <c r="C18" s="56"/>
      <c r="D18" s="56"/>
      <c r="E18" s="56"/>
    </row>
    <row r="19" spans="1:5" ht="15.75" hidden="1" x14ac:dyDescent="0.25">
      <c r="B19" s="194"/>
      <c r="E19" s="195"/>
    </row>
    <row r="20" spans="1:5" ht="15.75" hidden="1" x14ac:dyDescent="0.25">
      <c r="B20" s="195"/>
      <c r="C20" s="195"/>
    </row>
    <row r="21" spans="1:5" ht="15.75" hidden="1" x14ac:dyDescent="0.25">
      <c r="B21" s="195"/>
      <c r="E21" s="195"/>
    </row>
    <row r="22" spans="1:5" ht="15.75" hidden="1" x14ac:dyDescent="0.25">
      <c r="B22" s="195"/>
      <c r="D22" s="195"/>
    </row>
    <row r="23" spans="1:5" ht="15.75" hidden="1" x14ac:dyDescent="0.25">
      <c r="B23" s="195"/>
      <c r="C23" s="195"/>
    </row>
    <row r="24" spans="1:5" ht="15.75" hidden="1" x14ac:dyDescent="0.25">
      <c r="B24" s="195"/>
      <c r="C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5"/>
      <c r="D27" s="195"/>
    </row>
    <row r="28" spans="1:5" ht="15.75" hidden="1" x14ac:dyDescent="0.25">
      <c r="B28" s="194"/>
      <c r="C28" s="194"/>
    </row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4"/>
    </row>
    <row r="64" spans="2:2" hidden="1" x14ac:dyDescent="0.25"/>
    <row r="65" spans="1:5" hidden="1" x14ac:dyDescent="0.25"/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/>
    <row r="74" spans="1:5" hidden="1" x14ac:dyDescent="0.25"/>
    <row r="75" spans="1:5" hidden="1" x14ac:dyDescent="0.25"/>
    <row r="76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0" t="str">
        <f>'1. Forside'!A1</f>
        <v>Glostrup Vand AS</v>
      </c>
      <c r="B1" s="26"/>
      <c r="C1" s="26"/>
      <c r="D1" s="26"/>
      <c r="E1" s="26"/>
    </row>
    <row r="2" spans="1:5" x14ac:dyDescent="0.25">
      <c r="A2" s="220" t="str">
        <f>'1. Forside'!A2</f>
        <v>V067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9" t="s">
        <v>176</v>
      </c>
      <c r="C4" s="259"/>
      <c r="D4" s="259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715000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715000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609048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610000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-952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0" t="str">
        <f>'1. Forside'!A1</f>
        <v>Glostrup Vand AS</v>
      </c>
      <c r="B1" s="26"/>
      <c r="C1" s="26"/>
      <c r="D1" s="26"/>
      <c r="E1" s="26"/>
    </row>
    <row r="2" spans="1:5" x14ac:dyDescent="0.25">
      <c r="A2" s="220" t="str">
        <f>'1. Forside'!A2</f>
        <v>V067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2" t="s">
        <v>177</v>
      </c>
      <c r="C4" s="262"/>
      <c r="D4" s="262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1839589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1839589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Glostrup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V067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9" t="s">
        <v>178</v>
      </c>
      <c r="C4" s="259"/>
      <c r="D4" s="259"/>
      <c r="E4" s="259"/>
      <c r="F4" s="259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23835006.073298439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2520602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519527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4869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333884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3378882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535293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535293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-475758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-3418417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-20000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-3914175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0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2584970</v>
      </c>
      <c r="D29" s="79" t="s">
        <v>0</v>
      </c>
      <c r="E29" s="10">
        <f>-C29</f>
        <v>-2584970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21580106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21580106</v>
      </c>
      <c r="D36" s="79" t="s">
        <v>0</v>
      </c>
      <c r="E36" s="10">
        <f>-C36</f>
        <v>-21580106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-330069.92670156062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0" t="str">
        <f>'1. Forside'!A1</f>
        <v>Glostrup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0" t="str">
        <f>'1. Forside'!A2</f>
        <v>V067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9" t="s">
        <v>179</v>
      </c>
      <c r="C4" s="259"/>
      <c r="D4" s="259"/>
      <c r="E4" s="259"/>
      <c r="F4" s="259"/>
      <c r="G4" s="259"/>
      <c r="H4" s="259"/>
      <c r="I4" s="259"/>
      <c r="J4" s="259"/>
      <c r="K4" s="259"/>
      <c r="L4" s="259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2321329</v>
      </c>
      <c r="D7" s="221" t="s">
        <v>0</v>
      </c>
      <c r="E7" s="222">
        <v>2478792</v>
      </c>
      <c r="F7" s="221" t="s">
        <v>0</v>
      </c>
      <c r="G7" s="222">
        <v>3159859</v>
      </c>
      <c r="H7" s="221" t="s">
        <v>0</v>
      </c>
      <c r="I7" s="222"/>
      <c r="J7" s="221" t="s">
        <v>0</v>
      </c>
      <c r="K7" s="222"/>
      <c r="L7" s="221" t="s">
        <v>0</v>
      </c>
      <c r="M7" s="26"/>
    </row>
    <row r="8" spans="1:13" x14ac:dyDescent="0.25">
      <c r="A8" s="26"/>
      <c r="B8" s="58" t="s">
        <v>74</v>
      </c>
      <c r="C8" s="223">
        <v>0</v>
      </c>
      <c r="D8" s="221" t="s">
        <v>0</v>
      </c>
      <c r="E8" s="223">
        <v>0</v>
      </c>
      <c r="F8" s="221" t="s">
        <v>0</v>
      </c>
      <c r="G8" s="223">
        <v>0</v>
      </c>
      <c r="H8" s="221" t="s">
        <v>0</v>
      </c>
      <c r="I8" s="222"/>
      <c r="J8" s="221" t="s">
        <v>0</v>
      </c>
      <c r="K8" s="222"/>
      <c r="L8" s="221" t="s">
        <v>0</v>
      </c>
      <c r="M8" s="26"/>
    </row>
    <row r="9" spans="1:13" x14ac:dyDescent="0.25">
      <c r="A9" s="26"/>
      <c r="B9" s="58" t="s">
        <v>73</v>
      </c>
      <c r="C9" s="223">
        <v>0</v>
      </c>
      <c r="D9" s="221" t="s">
        <v>0</v>
      </c>
      <c r="E9" s="223">
        <v>2478792</v>
      </c>
      <c r="F9" s="221" t="s">
        <v>0</v>
      </c>
      <c r="G9" s="223">
        <v>2584970</v>
      </c>
      <c r="H9" s="221" t="s">
        <v>0</v>
      </c>
      <c r="I9" s="222"/>
      <c r="J9" s="221" t="s">
        <v>0</v>
      </c>
      <c r="K9" s="222"/>
      <c r="L9" s="221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1" t="s">
        <v>0</v>
      </c>
      <c r="E10" s="61">
        <v>0</v>
      </c>
      <c r="F10" s="221" t="s">
        <v>0</v>
      </c>
      <c r="G10" s="61">
        <v>0</v>
      </c>
      <c r="H10" s="221" t="s">
        <v>0</v>
      </c>
      <c r="I10" s="61"/>
      <c r="J10" s="221" t="s">
        <v>0</v>
      </c>
      <c r="K10" s="224">
        <f>IF(C11&gt;SUM(E8:I9),C11-SUM(E8:I9),0)*-1</f>
        <v>0</v>
      </c>
      <c r="L10" s="221" t="s">
        <v>0</v>
      </c>
      <c r="M10" s="26"/>
    </row>
    <row r="11" spans="1:13" x14ac:dyDescent="0.25">
      <c r="A11" s="26"/>
      <c r="B11" s="28" t="s">
        <v>48</v>
      </c>
      <c r="C11" s="55">
        <f>C7-C8-C9</f>
        <v>2321329</v>
      </c>
      <c r="D11" s="153" t="s">
        <v>0</v>
      </c>
      <c r="E11" s="55">
        <f>C11+E7-E8-E9</f>
        <v>2321329</v>
      </c>
      <c r="F11" s="153" t="s">
        <v>0</v>
      </c>
      <c r="G11" s="55">
        <f>E11+G7-G8-G9</f>
        <v>2896218</v>
      </c>
      <c r="H11" s="153" t="s">
        <v>0</v>
      </c>
      <c r="I11" s="55">
        <f>G11+I7-I8-I9</f>
        <v>2896218</v>
      </c>
      <c r="J11" s="153" t="s">
        <v>0</v>
      </c>
      <c r="K11" s="55">
        <f>K7-K8-K9+K10+I11</f>
        <v>2896218</v>
      </c>
      <c r="L11" s="153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Glostrup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V067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9" t="s">
        <v>105</v>
      </c>
      <c r="C4" s="259"/>
      <c r="D4" s="259"/>
      <c r="E4" s="259"/>
      <c r="F4" s="259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8171961.3452345654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-31053.453111891347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-408598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7732309.8921226738</v>
      </c>
      <c r="D13" s="79" t="s">
        <v>0</v>
      </c>
      <c r="E13" s="6">
        <f>C13</f>
        <v>7732309.8921226738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2295276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216</v>
      </c>
      <c r="C16" s="14">
        <f>'6. Gennemførte investeringer'!F21</f>
        <v>700967.66166666662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-60191.140000000014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investeringer'!F49</f>
        <v>948301.16666666663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3884353.688333333</v>
      </c>
      <c r="D19" s="79" t="s">
        <v>0</v>
      </c>
      <c r="E19" s="8">
        <f>C19</f>
        <v>3884353.688333333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omkostninger'!C12</f>
        <v>2533500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omkostninger'!C17</f>
        <v>7650000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omkostninger'!C23</f>
        <v>114000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omkostninger'!C29</f>
        <v>376744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servicemål'!C9</f>
        <v>527650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servicemål'!C15</f>
        <v>-45721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715000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-952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11870221</v>
      </c>
      <c r="D29" s="79" t="s">
        <v>0</v>
      </c>
      <c r="E29" s="6">
        <f>C29</f>
        <v>11870221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0</v>
      </c>
      <c r="D31" s="79" t="s">
        <v>0</v>
      </c>
      <c r="E31" s="10">
        <f>C31</f>
        <v>0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-330069.92670156062</v>
      </c>
      <c r="D33" s="79" t="s">
        <v>0</v>
      </c>
      <c r="E33" s="12">
        <f>C33</f>
        <v>-330069.92670156062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23156814.653754447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1263643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18.325440534830207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12.27151549429265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2" customFormat="1" x14ac:dyDescent="0.2">
      <c r="A49" s="213"/>
      <c r="B49" s="213"/>
      <c r="C49" s="214"/>
      <c r="D49" s="215"/>
      <c r="E49" s="216"/>
      <c r="F49" s="215"/>
      <c r="G49" s="213"/>
    </row>
    <row r="50" spans="1:7" s="212" customFormat="1" x14ac:dyDescent="0.2">
      <c r="A50" s="213"/>
      <c r="B50" s="213"/>
      <c r="C50" s="214"/>
      <c r="D50" s="215"/>
      <c r="E50" s="216"/>
      <c r="F50" s="215"/>
      <c r="G50" s="213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Glostrup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V067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9" t="s">
        <v>124</v>
      </c>
      <c r="C4" s="259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8171961.3452345654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8171961.3452345654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8171961.3452345654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-31053.453111891347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Glostrup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V067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9" t="s">
        <v>123</v>
      </c>
      <c r="C4" s="259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7">
        <v>4457804.9138254551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8140907.8921226738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8171961.3452345654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7">
        <v>2525136.0556774805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408598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Glostrup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V067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9" t="s">
        <v>122</v>
      </c>
      <c r="C4" s="259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103930985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2295276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2295276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5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Glostrup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V067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60" t="s">
        <v>126</v>
      </c>
      <c r="C4" s="260"/>
      <c r="D4" s="260"/>
      <c r="E4" s="260"/>
      <c r="F4" s="260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61" t="s">
        <v>52</v>
      </c>
      <c r="G7" s="261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2535476</v>
      </c>
      <c r="F8" s="34">
        <f t="shared" ref="F8" si="0">E8/D8</f>
        <v>33806.346666666665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181</v>
      </c>
      <c r="D9" s="31" t="s">
        <v>184</v>
      </c>
      <c r="E9" s="32">
        <v>950225</v>
      </c>
      <c r="F9" s="34">
        <f t="shared" ref="F9:F18" si="1">E9/D9</f>
        <v>31674.166666666668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 t="s">
        <v>181</v>
      </c>
      <c r="D10" s="31" t="s">
        <v>186</v>
      </c>
      <c r="E10" s="32">
        <v>51502</v>
      </c>
      <c r="F10" s="34">
        <f t="shared" si="1"/>
        <v>2060.08</v>
      </c>
      <c r="G10" s="35" t="s">
        <v>0</v>
      </c>
      <c r="H10" s="26"/>
    </row>
    <row r="11" spans="1:8" s="148" customFormat="1" x14ac:dyDescent="0.25">
      <c r="A11" s="26"/>
      <c r="B11" s="29" t="s">
        <v>187</v>
      </c>
      <c r="C11" s="30" t="s">
        <v>181</v>
      </c>
      <c r="D11" s="31" t="s">
        <v>188</v>
      </c>
      <c r="E11" s="32">
        <v>6270</v>
      </c>
      <c r="F11" s="34">
        <f t="shared" si="1"/>
        <v>627</v>
      </c>
      <c r="G11" s="35" t="s">
        <v>0</v>
      </c>
      <c r="H11" s="26"/>
    </row>
    <row r="12" spans="1:8" s="148" customFormat="1" x14ac:dyDescent="0.25">
      <c r="A12" s="26"/>
      <c r="B12" s="29" t="s">
        <v>189</v>
      </c>
      <c r="C12" s="30" t="s">
        <v>181</v>
      </c>
      <c r="D12" s="31" t="s">
        <v>182</v>
      </c>
      <c r="E12" s="32">
        <v>316742</v>
      </c>
      <c r="F12" s="34">
        <f t="shared" si="1"/>
        <v>4223.2266666666665</v>
      </c>
      <c r="G12" s="35" t="s">
        <v>0</v>
      </c>
      <c r="H12" s="26"/>
    </row>
    <row r="13" spans="1:8" s="148" customFormat="1" x14ac:dyDescent="0.25">
      <c r="A13" s="26"/>
      <c r="B13" s="29" t="s">
        <v>189</v>
      </c>
      <c r="C13" s="30" t="s">
        <v>181</v>
      </c>
      <c r="D13" s="31" t="s">
        <v>182</v>
      </c>
      <c r="E13" s="32">
        <v>112852</v>
      </c>
      <c r="F13" s="34">
        <f t="shared" si="1"/>
        <v>1504.6933333333334</v>
      </c>
      <c r="G13" s="35" t="s">
        <v>0</v>
      </c>
      <c r="H13" s="26"/>
    </row>
    <row r="14" spans="1:8" s="148" customFormat="1" x14ac:dyDescent="0.25">
      <c r="A14" s="26"/>
      <c r="B14" s="29" t="s">
        <v>190</v>
      </c>
      <c r="C14" s="30" t="s">
        <v>181</v>
      </c>
      <c r="D14" s="31" t="s">
        <v>182</v>
      </c>
      <c r="E14" s="32">
        <v>853591</v>
      </c>
      <c r="F14" s="34">
        <f t="shared" si="1"/>
        <v>11381.213333333333</v>
      </c>
      <c r="G14" s="35" t="s">
        <v>0</v>
      </c>
      <c r="H14" s="26"/>
    </row>
    <row r="15" spans="1:8" s="148" customFormat="1" x14ac:dyDescent="0.25">
      <c r="A15" s="26"/>
      <c r="B15" s="29" t="s">
        <v>191</v>
      </c>
      <c r="C15" s="30" t="s">
        <v>181</v>
      </c>
      <c r="D15" s="31" t="s">
        <v>192</v>
      </c>
      <c r="E15" s="32">
        <v>50878</v>
      </c>
      <c r="F15" s="34">
        <f t="shared" si="1"/>
        <v>6359.75</v>
      </c>
      <c r="G15" s="35" t="s">
        <v>0</v>
      </c>
      <c r="H15" s="26"/>
    </row>
    <row r="16" spans="1:8" s="148" customFormat="1" x14ac:dyDescent="0.25">
      <c r="A16" s="26"/>
      <c r="B16" s="29" t="s">
        <v>193</v>
      </c>
      <c r="C16" s="30" t="s">
        <v>181</v>
      </c>
      <c r="D16" s="31" t="s">
        <v>188</v>
      </c>
      <c r="E16" s="32">
        <v>202504</v>
      </c>
      <c r="F16" s="34">
        <f t="shared" si="1"/>
        <v>20250.400000000001</v>
      </c>
      <c r="G16" s="35" t="s">
        <v>0</v>
      </c>
      <c r="H16" s="26"/>
    </row>
    <row r="17" spans="1:8" s="148" customFormat="1" x14ac:dyDescent="0.25">
      <c r="A17" s="26"/>
      <c r="B17" s="29" t="s">
        <v>194</v>
      </c>
      <c r="C17" s="30" t="s">
        <v>181</v>
      </c>
      <c r="D17" s="31" t="s">
        <v>182</v>
      </c>
      <c r="E17" s="32">
        <v>2254230</v>
      </c>
      <c r="F17" s="34">
        <f t="shared" si="1"/>
        <v>30056.400000000001</v>
      </c>
      <c r="G17" s="35" t="s">
        <v>0</v>
      </c>
      <c r="H17" s="26"/>
    </row>
    <row r="18" spans="1:8" s="148" customFormat="1" x14ac:dyDescent="0.25">
      <c r="A18" s="26"/>
      <c r="B18" s="29" t="s">
        <v>195</v>
      </c>
      <c r="C18" s="30" t="s">
        <v>181</v>
      </c>
      <c r="D18" s="31" t="s">
        <v>182</v>
      </c>
      <c r="E18" s="32">
        <v>1340299</v>
      </c>
      <c r="F18" s="34">
        <f t="shared" si="1"/>
        <v>17870.653333333332</v>
      </c>
      <c r="G18" s="35" t="s">
        <v>0</v>
      </c>
      <c r="H18" s="26"/>
    </row>
    <row r="19" spans="1:8" s="148" customFormat="1" x14ac:dyDescent="0.25">
      <c r="A19" s="26"/>
      <c r="B19" s="23" t="s">
        <v>71</v>
      </c>
      <c r="C19" s="158"/>
      <c r="D19" s="158"/>
      <c r="E19" s="158"/>
      <c r="F19" s="36">
        <f>SUM(F8:F18)</f>
        <v>159813.93</v>
      </c>
      <c r="G19" s="37" t="s">
        <v>0</v>
      </c>
      <c r="H19" s="26"/>
    </row>
    <row r="20" spans="1:8" s="148" customFormat="1" x14ac:dyDescent="0.25">
      <c r="A20" s="26"/>
      <c r="B20" s="107" t="s">
        <v>132</v>
      </c>
      <c r="C20" s="159"/>
      <c r="D20" s="159"/>
      <c r="E20" s="159"/>
      <c r="F20" s="66">
        <v>541153.73166666669</v>
      </c>
      <c r="G20" s="37" t="s">
        <v>0</v>
      </c>
      <c r="H20" s="26"/>
    </row>
    <row r="21" spans="1:8" s="148" customFormat="1" x14ac:dyDescent="0.25">
      <c r="A21" s="26"/>
      <c r="B21" s="39" t="s">
        <v>68</v>
      </c>
      <c r="C21" s="160"/>
      <c r="D21" s="160"/>
      <c r="E21" s="161"/>
      <c r="F21" s="38">
        <f>F19+F20</f>
        <v>700967.66166666662</v>
      </c>
      <c r="G21" s="38" t="s">
        <v>0</v>
      </c>
      <c r="H21" s="26"/>
    </row>
    <row r="22" spans="1:8" s="148" customFormat="1" x14ac:dyDescent="0.25">
      <c r="A22" s="26"/>
      <c r="B22" s="26"/>
      <c r="C22" s="26"/>
      <c r="D22" s="26"/>
      <c r="E22" s="26"/>
      <c r="F22" s="26"/>
      <c r="G22" s="26"/>
      <c r="H22" s="26"/>
    </row>
    <row r="23" spans="1:8" s="148" customFormat="1" x14ac:dyDescent="0.25">
      <c r="A23" s="26"/>
      <c r="B23" s="26"/>
      <c r="C23" s="26"/>
      <c r="D23" s="26"/>
      <c r="E23" s="26"/>
      <c r="F23" s="26"/>
      <c r="G23" s="26"/>
      <c r="H23" s="26"/>
    </row>
    <row r="24" spans="1:8" s="148" customFormat="1" x14ac:dyDescent="0.25">
      <c r="A24" s="26"/>
      <c r="B24" s="26"/>
      <c r="C24" s="26"/>
      <c r="D24" s="26"/>
      <c r="E24" s="26"/>
      <c r="F24" s="26"/>
      <c r="G24" s="26"/>
      <c r="H24" s="26"/>
    </row>
    <row r="25" spans="1:8" s="148" customFormat="1" hidden="1" x14ac:dyDescent="0.25"/>
    <row r="26" spans="1:8" s="148" customFormat="1" hidden="1" x14ac:dyDescent="0.25"/>
    <row r="27" spans="1:8" s="148" customFormat="1" hidden="1" x14ac:dyDescent="0.25"/>
    <row r="28" spans="1:8" s="148" customFormat="1" ht="14.45" hidden="1" customHeight="1" x14ac:dyDescent="0.25"/>
    <row r="29" spans="1:8" s="148" customFormat="1" ht="14.45" hidden="1" customHeight="1" x14ac:dyDescent="0.25"/>
    <row r="30" spans="1:8" s="148" customFormat="1" ht="15" hidden="1" customHeight="1" x14ac:dyDescent="0.25"/>
    <row r="31" spans="1:8" s="148" customFormat="1" ht="15" hidden="1" customHeight="1" x14ac:dyDescent="0.25"/>
    <row r="32" spans="1:8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Glostrup Vand AS</v>
      </c>
      <c r="B1" s="162"/>
      <c r="C1" s="162"/>
      <c r="D1" s="162"/>
      <c r="E1" s="162"/>
    </row>
    <row r="2" spans="1:5" x14ac:dyDescent="0.25">
      <c r="A2" s="1" t="str">
        <f>'1. Forside'!A2</f>
        <v>V067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9" t="s">
        <v>121</v>
      </c>
      <c r="C4" s="259"/>
      <c r="D4" s="259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146557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233262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investeringer'!F19</f>
        <v>159813.93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-60191.140000000014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50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Glostrup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V067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9" t="s">
        <v>120</v>
      </c>
      <c r="C4" s="259"/>
      <c r="D4" s="259"/>
      <c r="E4" s="259"/>
      <c r="F4" s="259"/>
      <c r="G4" s="259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61" t="s">
        <v>56</v>
      </c>
      <c r="G7" s="261"/>
      <c r="H7" s="26"/>
    </row>
    <row r="8" spans="1:8" s="148" customFormat="1" x14ac:dyDescent="0.25">
      <c r="A8" s="26"/>
      <c r="B8" s="29" t="s">
        <v>202</v>
      </c>
      <c r="C8" s="30">
        <v>2015</v>
      </c>
      <c r="D8" s="31">
        <v>75</v>
      </c>
      <c r="E8" s="32">
        <v>725000</v>
      </c>
      <c r="F8" s="45">
        <f>E8/D8</f>
        <v>9666.6666666666661</v>
      </c>
      <c r="G8" s="35" t="s">
        <v>0</v>
      </c>
      <c r="H8" s="26"/>
    </row>
    <row r="9" spans="1:8" s="148" customFormat="1" x14ac:dyDescent="0.25">
      <c r="A9" s="26"/>
      <c r="B9" s="29" t="s">
        <v>190</v>
      </c>
      <c r="C9" s="30">
        <v>2015</v>
      </c>
      <c r="D9" s="31">
        <v>75</v>
      </c>
      <c r="E9" s="32">
        <v>725000</v>
      </c>
      <c r="F9" s="45">
        <f t="shared" ref="F9:F41" si="0">E9/D9</f>
        <v>9666.6666666666661</v>
      </c>
      <c r="G9" s="35" t="s">
        <v>0</v>
      </c>
      <c r="H9" s="26"/>
    </row>
    <row r="10" spans="1:8" s="148" customFormat="1" x14ac:dyDescent="0.25">
      <c r="A10" s="26"/>
      <c r="B10" s="29" t="s">
        <v>194</v>
      </c>
      <c r="C10" s="30">
        <v>2015</v>
      </c>
      <c r="D10" s="31">
        <v>75</v>
      </c>
      <c r="E10" s="32">
        <v>290000</v>
      </c>
      <c r="F10" s="45">
        <f t="shared" si="0"/>
        <v>3866.6666666666665</v>
      </c>
      <c r="G10" s="35" t="s">
        <v>0</v>
      </c>
      <c r="H10" s="26"/>
    </row>
    <row r="11" spans="1:8" s="148" customFormat="1" x14ac:dyDescent="0.25">
      <c r="A11" s="26"/>
      <c r="B11" s="29" t="s">
        <v>195</v>
      </c>
      <c r="C11" s="30">
        <v>2015</v>
      </c>
      <c r="D11" s="31">
        <v>75</v>
      </c>
      <c r="E11" s="32">
        <v>1160000</v>
      </c>
      <c r="F11" s="45">
        <f t="shared" si="0"/>
        <v>15466.666666666666</v>
      </c>
      <c r="G11" s="35" t="s">
        <v>0</v>
      </c>
      <c r="H11" s="26"/>
    </row>
    <row r="12" spans="1:8" s="148" customFormat="1" x14ac:dyDescent="0.25">
      <c r="A12" s="26"/>
      <c r="B12" s="29" t="s">
        <v>203</v>
      </c>
      <c r="C12" s="30">
        <v>2015</v>
      </c>
      <c r="D12" s="31">
        <v>75</v>
      </c>
      <c r="E12" s="32">
        <v>82500</v>
      </c>
      <c r="F12" s="45">
        <f t="shared" si="0"/>
        <v>1100</v>
      </c>
      <c r="G12" s="35" t="s">
        <v>0</v>
      </c>
      <c r="H12" s="26"/>
    </row>
    <row r="13" spans="1:8" s="148" customFormat="1" x14ac:dyDescent="0.25">
      <c r="A13" s="26"/>
      <c r="B13" s="29" t="s">
        <v>185</v>
      </c>
      <c r="C13" s="30">
        <v>2015</v>
      </c>
      <c r="D13" s="31">
        <v>25</v>
      </c>
      <c r="E13" s="32">
        <v>82500</v>
      </c>
      <c r="F13" s="45">
        <f t="shared" si="0"/>
        <v>3300</v>
      </c>
      <c r="G13" s="35" t="s">
        <v>0</v>
      </c>
      <c r="H13" s="26"/>
    </row>
    <row r="14" spans="1:8" s="148" customFormat="1" x14ac:dyDescent="0.25">
      <c r="A14" s="26"/>
      <c r="B14" s="29" t="s">
        <v>204</v>
      </c>
      <c r="C14" s="30">
        <v>2015</v>
      </c>
      <c r="D14" s="31">
        <v>10</v>
      </c>
      <c r="E14" s="32">
        <v>183000</v>
      </c>
      <c r="F14" s="45">
        <f t="shared" si="0"/>
        <v>18300</v>
      </c>
      <c r="G14" s="35" t="s">
        <v>0</v>
      </c>
      <c r="H14" s="26"/>
    </row>
    <row r="15" spans="1:8" s="148" customFormat="1" x14ac:dyDescent="0.25">
      <c r="A15" s="26"/>
      <c r="B15" s="29" t="s">
        <v>205</v>
      </c>
      <c r="C15" s="30">
        <v>2015</v>
      </c>
      <c r="D15" s="31">
        <v>20</v>
      </c>
      <c r="E15" s="32">
        <v>59100</v>
      </c>
      <c r="F15" s="45">
        <f t="shared" si="0"/>
        <v>2955</v>
      </c>
      <c r="G15" s="35" t="s">
        <v>0</v>
      </c>
      <c r="H15" s="26"/>
    </row>
    <row r="16" spans="1:8" s="148" customFormat="1" x14ac:dyDescent="0.25">
      <c r="A16" s="26"/>
      <c r="B16" s="29" t="s">
        <v>187</v>
      </c>
      <c r="C16" s="30">
        <v>2015</v>
      </c>
      <c r="D16" s="31">
        <v>10</v>
      </c>
      <c r="E16" s="32">
        <v>118200</v>
      </c>
      <c r="F16" s="45">
        <f t="shared" si="0"/>
        <v>11820</v>
      </c>
      <c r="G16" s="35" t="s">
        <v>0</v>
      </c>
      <c r="H16" s="26"/>
    </row>
    <row r="17" spans="1:8" s="148" customFormat="1" x14ac:dyDescent="0.25">
      <c r="A17" s="26"/>
      <c r="B17" s="29" t="s">
        <v>183</v>
      </c>
      <c r="C17" s="30">
        <v>2015</v>
      </c>
      <c r="D17" s="31">
        <v>30</v>
      </c>
      <c r="E17" s="32">
        <v>886500</v>
      </c>
      <c r="F17" s="45">
        <f t="shared" si="0"/>
        <v>29550</v>
      </c>
      <c r="G17" s="35" t="s">
        <v>0</v>
      </c>
      <c r="H17" s="26"/>
    </row>
    <row r="18" spans="1:8" s="148" customFormat="1" x14ac:dyDescent="0.25">
      <c r="A18" s="26"/>
      <c r="B18" s="29" t="s">
        <v>189</v>
      </c>
      <c r="C18" s="30">
        <v>2015</v>
      </c>
      <c r="D18" s="31">
        <v>75</v>
      </c>
      <c r="E18" s="32">
        <v>118200</v>
      </c>
      <c r="F18" s="45">
        <f t="shared" si="0"/>
        <v>1576</v>
      </c>
      <c r="G18" s="35" t="s">
        <v>0</v>
      </c>
      <c r="H18" s="26"/>
    </row>
    <row r="19" spans="1:8" s="148" customFormat="1" x14ac:dyDescent="0.25">
      <c r="A19" s="26"/>
      <c r="B19" s="29" t="s">
        <v>205</v>
      </c>
      <c r="C19" s="30">
        <v>2015</v>
      </c>
      <c r="D19" s="31">
        <v>20</v>
      </c>
      <c r="E19" s="32">
        <v>463050</v>
      </c>
      <c r="F19" s="45">
        <f t="shared" si="0"/>
        <v>23152.5</v>
      </c>
      <c r="G19" s="35" t="s">
        <v>0</v>
      </c>
      <c r="H19" s="26"/>
    </row>
    <row r="20" spans="1:8" s="148" customFormat="1" x14ac:dyDescent="0.25">
      <c r="A20" s="26"/>
      <c r="B20" s="29" t="s">
        <v>206</v>
      </c>
      <c r="C20" s="30">
        <v>2015</v>
      </c>
      <c r="D20" s="31">
        <v>75</v>
      </c>
      <c r="E20" s="32">
        <v>308700</v>
      </c>
      <c r="F20" s="45">
        <f t="shared" si="0"/>
        <v>4116</v>
      </c>
      <c r="G20" s="35" t="s">
        <v>0</v>
      </c>
      <c r="H20" s="26"/>
    </row>
    <row r="21" spans="1:8" s="148" customFormat="1" x14ac:dyDescent="0.25">
      <c r="A21" s="26"/>
      <c r="B21" s="29" t="s">
        <v>189</v>
      </c>
      <c r="C21" s="30">
        <v>2015</v>
      </c>
      <c r="D21" s="31">
        <v>75</v>
      </c>
      <c r="E21" s="32">
        <v>2315250</v>
      </c>
      <c r="F21" s="45">
        <f t="shared" si="0"/>
        <v>30870</v>
      </c>
      <c r="G21" s="35" t="s">
        <v>0</v>
      </c>
      <c r="H21" s="26"/>
    </row>
    <row r="22" spans="1:8" s="148" customFormat="1" x14ac:dyDescent="0.25">
      <c r="A22" s="26"/>
      <c r="B22" s="29" t="s">
        <v>191</v>
      </c>
      <c r="C22" s="30">
        <v>2015</v>
      </c>
      <c r="D22" s="31">
        <v>8</v>
      </c>
      <c r="E22" s="32">
        <v>855000</v>
      </c>
      <c r="F22" s="45">
        <f t="shared" si="0"/>
        <v>106875</v>
      </c>
      <c r="G22" s="35" t="s">
        <v>0</v>
      </c>
      <c r="H22" s="26"/>
    </row>
    <row r="23" spans="1:8" s="148" customFormat="1" x14ac:dyDescent="0.25">
      <c r="A23" s="26"/>
      <c r="B23" s="29" t="s">
        <v>207</v>
      </c>
      <c r="C23" s="30">
        <v>2015</v>
      </c>
      <c r="D23" s="31">
        <v>25</v>
      </c>
      <c r="E23" s="32">
        <v>230000</v>
      </c>
      <c r="F23" s="45">
        <f t="shared" si="0"/>
        <v>9200</v>
      </c>
      <c r="G23" s="35" t="s">
        <v>0</v>
      </c>
      <c r="H23" s="26"/>
    </row>
    <row r="24" spans="1:8" s="148" customFormat="1" x14ac:dyDescent="0.25">
      <c r="A24" s="26"/>
      <c r="B24" s="29" t="s">
        <v>187</v>
      </c>
      <c r="C24" s="30">
        <v>2015</v>
      </c>
      <c r="D24" s="31">
        <v>10</v>
      </c>
      <c r="E24" s="32">
        <v>238000</v>
      </c>
      <c r="F24" s="45">
        <f t="shared" si="0"/>
        <v>23800</v>
      </c>
      <c r="G24" s="35" t="s">
        <v>0</v>
      </c>
      <c r="H24" s="26"/>
    </row>
    <row r="25" spans="1:8" s="148" customFormat="1" x14ac:dyDescent="0.25">
      <c r="A25" s="26"/>
      <c r="B25" s="29" t="s">
        <v>208</v>
      </c>
      <c r="C25" s="30">
        <v>2015</v>
      </c>
      <c r="D25" s="31">
        <v>75</v>
      </c>
      <c r="E25" s="32">
        <v>58000</v>
      </c>
      <c r="F25" s="45">
        <f t="shared" si="0"/>
        <v>773.33333333333337</v>
      </c>
      <c r="G25" s="35" t="s">
        <v>0</v>
      </c>
      <c r="H25" s="26"/>
    </row>
    <row r="26" spans="1:8" s="148" customFormat="1" x14ac:dyDescent="0.25">
      <c r="A26" s="26"/>
      <c r="B26" s="29" t="s">
        <v>180</v>
      </c>
      <c r="C26" s="30">
        <v>2015</v>
      </c>
      <c r="D26" s="31">
        <v>75</v>
      </c>
      <c r="E26" s="32">
        <v>177500</v>
      </c>
      <c r="F26" s="45">
        <f t="shared" si="0"/>
        <v>2366.6666666666665</v>
      </c>
      <c r="G26" s="35" t="s">
        <v>0</v>
      </c>
      <c r="H26" s="26"/>
    </row>
    <row r="27" spans="1:8" s="148" customFormat="1" x14ac:dyDescent="0.25">
      <c r="A27" s="26"/>
      <c r="B27" s="29" t="s">
        <v>209</v>
      </c>
      <c r="C27" s="30">
        <v>2015</v>
      </c>
      <c r="D27" s="31">
        <v>5</v>
      </c>
      <c r="E27" s="32">
        <v>177500</v>
      </c>
      <c r="F27" s="45">
        <f t="shared" si="0"/>
        <v>35500</v>
      </c>
      <c r="G27" s="35" t="s">
        <v>0</v>
      </c>
      <c r="H27" s="26"/>
    </row>
    <row r="28" spans="1:8" s="148" customFormat="1" x14ac:dyDescent="0.25">
      <c r="A28" s="26"/>
      <c r="B28" s="29" t="s">
        <v>205</v>
      </c>
      <c r="C28" s="30">
        <v>2016</v>
      </c>
      <c r="D28" s="31">
        <v>20</v>
      </c>
      <c r="E28" s="32">
        <v>1614000</v>
      </c>
      <c r="F28" s="45">
        <f t="shared" si="0"/>
        <v>80700</v>
      </c>
      <c r="G28" s="35" t="s">
        <v>0</v>
      </c>
      <c r="H28" s="26"/>
    </row>
    <row r="29" spans="1:8" s="148" customFormat="1" x14ac:dyDescent="0.25">
      <c r="A29" s="26"/>
      <c r="B29" s="29" t="s">
        <v>206</v>
      </c>
      <c r="C29" s="30">
        <v>2016</v>
      </c>
      <c r="D29" s="31">
        <v>75</v>
      </c>
      <c r="E29" s="32">
        <v>1076000</v>
      </c>
      <c r="F29" s="45">
        <f t="shared" si="0"/>
        <v>14346.666666666666</v>
      </c>
      <c r="G29" s="35" t="s">
        <v>0</v>
      </c>
      <c r="H29" s="26"/>
    </row>
    <row r="30" spans="1:8" s="148" customFormat="1" x14ac:dyDescent="0.25">
      <c r="A30" s="26"/>
      <c r="B30" s="29" t="s">
        <v>189</v>
      </c>
      <c r="C30" s="30">
        <v>2016</v>
      </c>
      <c r="D30" s="31">
        <v>75</v>
      </c>
      <c r="E30" s="32">
        <v>8070000</v>
      </c>
      <c r="F30" s="45">
        <f t="shared" si="0"/>
        <v>107600</v>
      </c>
      <c r="G30" s="35" t="s">
        <v>0</v>
      </c>
      <c r="H30" s="26"/>
    </row>
    <row r="31" spans="1:8" s="148" customFormat="1" x14ac:dyDescent="0.25">
      <c r="A31" s="26"/>
      <c r="B31" s="29" t="s">
        <v>202</v>
      </c>
      <c r="C31" s="30">
        <v>2016</v>
      </c>
      <c r="D31" s="31">
        <v>75</v>
      </c>
      <c r="E31" s="32">
        <v>750000</v>
      </c>
      <c r="F31" s="45">
        <f t="shared" si="0"/>
        <v>10000</v>
      </c>
      <c r="G31" s="35" t="s">
        <v>0</v>
      </c>
      <c r="H31" s="26"/>
    </row>
    <row r="32" spans="1:8" s="148" customFormat="1" x14ac:dyDescent="0.25">
      <c r="A32" s="26"/>
      <c r="B32" s="29" t="s">
        <v>190</v>
      </c>
      <c r="C32" s="30">
        <v>2016</v>
      </c>
      <c r="D32" s="31">
        <v>75</v>
      </c>
      <c r="E32" s="32">
        <v>750000</v>
      </c>
      <c r="F32" s="45">
        <f t="shared" si="0"/>
        <v>10000</v>
      </c>
      <c r="G32" s="35" t="s">
        <v>0</v>
      </c>
      <c r="H32" s="26"/>
    </row>
    <row r="33" spans="1:8" s="148" customFormat="1" x14ac:dyDescent="0.25">
      <c r="A33" s="26"/>
      <c r="B33" s="29" t="s">
        <v>194</v>
      </c>
      <c r="C33" s="30">
        <v>2016</v>
      </c>
      <c r="D33" s="31">
        <v>75</v>
      </c>
      <c r="E33" s="32">
        <v>750000</v>
      </c>
      <c r="F33" s="45">
        <f t="shared" si="0"/>
        <v>10000</v>
      </c>
      <c r="G33" s="35" t="s">
        <v>0</v>
      </c>
      <c r="H33" s="26"/>
    </row>
    <row r="34" spans="1:8" s="148" customFormat="1" x14ac:dyDescent="0.25">
      <c r="A34" s="26"/>
      <c r="B34" s="29" t="s">
        <v>195</v>
      </c>
      <c r="C34" s="30">
        <v>2016</v>
      </c>
      <c r="D34" s="31">
        <v>75</v>
      </c>
      <c r="E34" s="32">
        <v>750000</v>
      </c>
      <c r="F34" s="45">
        <f t="shared" si="0"/>
        <v>10000</v>
      </c>
      <c r="G34" s="35" t="s">
        <v>0</v>
      </c>
      <c r="H34" s="26"/>
    </row>
    <row r="35" spans="1:8" s="148" customFormat="1" x14ac:dyDescent="0.25">
      <c r="A35" s="26"/>
      <c r="B35" s="29" t="s">
        <v>204</v>
      </c>
      <c r="C35" s="30">
        <v>2016</v>
      </c>
      <c r="D35" s="31">
        <v>10</v>
      </c>
      <c r="E35" s="32">
        <v>190000</v>
      </c>
      <c r="F35" s="45">
        <f t="shared" si="0"/>
        <v>19000</v>
      </c>
      <c r="G35" s="35" t="s">
        <v>0</v>
      </c>
      <c r="H35" s="26"/>
    </row>
    <row r="36" spans="1:8" s="148" customFormat="1" x14ac:dyDescent="0.25">
      <c r="A36" s="26"/>
      <c r="B36" s="29" t="s">
        <v>208</v>
      </c>
      <c r="C36" s="30">
        <v>2016</v>
      </c>
      <c r="D36" s="31">
        <v>75</v>
      </c>
      <c r="E36" s="32">
        <v>100000</v>
      </c>
      <c r="F36" s="45">
        <f t="shared" si="0"/>
        <v>1333.3333333333333</v>
      </c>
      <c r="G36" s="35" t="s">
        <v>0</v>
      </c>
      <c r="H36" s="26"/>
    </row>
    <row r="37" spans="1:8" s="148" customFormat="1" x14ac:dyDescent="0.25">
      <c r="A37" s="26"/>
      <c r="B37" s="29" t="s">
        <v>203</v>
      </c>
      <c r="C37" s="30">
        <v>2016</v>
      </c>
      <c r="D37" s="31">
        <v>75</v>
      </c>
      <c r="E37" s="32">
        <v>82500</v>
      </c>
      <c r="F37" s="45">
        <f t="shared" si="0"/>
        <v>1100</v>
      </c>
      <c r="G37" s="35" t="s">
        <v>0</v>
      </c>
      <c r="H37" s="26"/>
    </row>
    <row r="38" spans="1:8" s="148" customFormat="1" x14ac:dyDescent="0.25">
      <c r="A38" s="26"/>
      <c r="B38" s="29" t="s">
        <v>185</v>
      </c>
      <c r="C38" s="30">
        <v>2016</v>
      </c>
      <c r="D38" s="31">
        <v>25</v>
      </c>
      <c r="E38" s="32">
        <v>82500</v>
      </c>
      <c r="F38" s="45">
        <f t="shared" si="0"/>
        <v>3300</v>
      </c>
      <c r="G38" s="35" t="s">
        <v>0</v>
      </c>
      <c r="H38" s="26"/>
    </row>
    <row r="39" spans="1:8" s="148" customFormat="1" x14ac:dyDescent="0.25">
      <c r="A39" s="26"/>
      <c r="B39" s="29" t="s">
        <v>180</v>
      </c>
      <c r="C39" s="30">
        <v>2016</v>
      </c>
      <c r="D39" s="31">
        <v>75</v>
      </c>
      <c r="E39" s="32">
        <v>150000</v>
      </c>
      <c r="F39" s="45">
        <f t="shared" si="0"/>
        <v>2000</v>
      </c>
      <c r="G39" s="35" t="s">
        <v>0</v>
      </c>
      <c r="H39" s="26"/>
    </row>
    <row r="40" spans="1:8" s="148" customFormat="1" x14ac:dyDescent="0.25">
      <c r="A40" s="26"/>
      <c r="B40" s="29" t="s">
        <v>209</v>
      </c>
      <c r="C40" s="30">
        <v>2016</v>
      </c>
      <c r="D40" s="31">
        <v>5</v>
      </c>
      <c r="E40" s="32">
        <v>150000</v>
      </c>
      <c r="F40" s="45">
        <f t="shared" si="0"/>
        <v>30000</v>
      </c>
      <c r="G40" s="35" t="s">
        <v>0</v>
      </c>
      <c r="H40" s="26"/>
    </row>
    <row r="41" spans="1:8" s="148" customFormat="1" x14ac:dyDescent="0.25">
      <c r="A41" s="26"/>
      <c r="B41" s="29" t="s">
        <v>189</v>
      </c>
      <c r="C41" s="30">
        <v>2016</v>
      </c>
      <c r="D41" s="31">
        <v>75</v>
      </c>
      <c r="E41" s="32">
        <v>1500000</v>
      </c>
      <c r="F41" s="45">
        <f t="shared" si="0"/>
        <v>20000</v>
      </c>
      <c r="G41" s="35" t="s">
        <v>0</v>
      </c>
      <c r="H41" s="26"/>
    </row>
    <row r="42" spans="1:8" s="148" customFormat="1" x14ac:dyDescent="0.25">
      <c r="A42" s="26"/>
      <c r="B42" s="29" t="s">
        <v>195</v>
      </c>
      <c r="C42" s="30">
        <v>2016</v>
      </c>
      <c r="D42" s="31">
        <v>75</v>
      </c>
      <c r="E42" s="32">
        <v>1500000</v>
      </c>
      <c r="F42" s="45">
        <f t="shared" ref="F42" si="1">E42/D42</f>
        <v>20000</v>
      </c>
      <c r="G42" s="35" t="s">
        <v>0</v>
      </c>
      <c r="H42" s="26"/>
    </row>
    <row r="43" spans="1:8" s="148" customFormat="1" x14ac:dyDescent="0.25">
      <c r="A43" s="26"/>
      <c r="B43" s="29" t="s">
        <v>189</v>
      </c>
      <c r="C43" s="30">
        <v>2016</v>
      </c>
      <c r="D43" s="31">
        <v>75</v>
      </c>
      <c r="E43" s="32">
        <v>1500000</v>
      </c>
      <c r="F43" s="45">
        <f t="shared" ref="F43:F46" si="2">E43/D43</f>
        <v>20000</v>
      </c>
      <c r="G43" s="35" t="s">
        <v>0</v>
      </c>
      <c r="H43" s="26"/>
    </row>
    <row r="44" spans="1:8" s="148" customFormat="1" x14ac:dyDescent="0.25">
      <c r="A44" s="26"/>
      <c r="B44" s="29" t="s">
        <v>195</v>
      </c>
      <c r="C44" s="30">
        <v>2016</v>
      </c>
      <c r="D44" s="31">
        <v>75</v>
      </c>
      <c r="E44" s="32">
        <v>1500000</v>
      </c>
      <c r="F44" s="45">
        <f t="shared" si="2"/>
        <v>20000</v>
      </c>
      <c r="G44" s="35" t="s">
        <v>0</v>
      </c>
      <c r="H44" s="26"/>
    </row>
    <row r="45" spans="1:8" s="148" customFormat="1" x14ac:dyDescent="0.25">
      <c r="A45" s="26"/>
      <c r="B45" s="29" t="s">
        <v>210</v>
      </c>
      <c r="C45" s="30">
        <v>2016</v>
      </c>
      <c r="D45" s="31">
        <v>10</v>
      </c>
      <c r="E45" s="32">
        <v>1350000</v>
      </c>
      <c r="F45" s="45">
        <f t="shared" si="2"/>
        <v>135000</v>
      </c>
      <c r="G45" s="35" t="s">
        <v>0</v>
      </c>
      <c r="H45" s="26"/>
    </row>
    <row r="46" spans="1:8" s="148" customFormat="1" x14ac:dyDescent="0.25">
      <c r="A46" s="26"/>
      <c r="B46" s="29" t="s">
        <v>211</v>
      </c>
      <c r="C46" s="30">
        <v>2016</v>
      </c>
      <c r="D46" s="31">
        <v>15</v>
      </c>
      <c r="E46" s="32">
        <v>1350000</v>
      </c>
      <c r="F46" s="45">
        <f t="shared" si="2"/>
        <v>90000</v>
      </c>
      <c r="G46" s="35" t="s">
        <v>0</v>
      </c>
      <c r="H46" s="26"/>
    </row>
    <row r="47" spans="1:8" s="148" customFormat="1" x14ac:dyDescent="0.25">
      <c r="A47" s="26"/>
      <c r="B47" s="109" t="s">
        <v>72</v>
      </c>
      <c r="C47" s="165"/>
      <c r="D47" s="166"/>
      <c r="E47" s="167"/>
      <c r="F47" s="46">
        <f>SUMIF(C8:C46,"2015",F8:F46)</f>
        <v>343921.16666666663</v>
      </c>
      <c r="G47" s="47" t="s">
        <v>0</v>
      </c>
      <c r="H47" s="26"/>
    </row>
    <row r="48" spans="1:8" s="148" customFormat="1" x14ac:dyDescent="0.25">
      <c r="A48" s="26"/>
      <c r="B48" s="107" t="s">
        <v>130</v>
      </c>
      <c r="C48" s="168"/>
      <c r="D48" s="169"/>
      <c r="E48" s="170"/>
      <c r="F48" s="46">
        <f>SUMIF(C8:C46,"2016",F8:F46)</f>
        <v>604380</v>
      </c>
      <c r="G48" s="47" t="s">
        <v>0</v>
      </c>
      <c r="H48" s="26"/>
    </row>
    <row r="49" spans="1:8" s="148" customFormat="1" x14ac:dyDescent="0.25">
      <c r="A49" s="26"/>
      <c r="B49" s="50" t="s">
        <v>36</v>
      </c>
      <c r="C49" s="171"/>
      <c r="D49" s="172"/>
      <c r="E49" s="172"/>
      <c r="F49" s="48">
        <f>F47+F48</f>
        <v>948301.16666666663</v>
      </c>
      <c r="G49" s="49" t="s">
        <v>0</v>
      </c>
      <c r="H49" s="26"/>
    </row>
    <row r="50" spans="1:8" s="148" customFormat="1" x14ac:dyDescent="0.25">
      <c r="A50" s="26"/>
      <c r="B50" s="26"/>
      <c r="C50" s="164"/>
      <c r="D50" s="26"/>
      <c r="E50" s="26"/>
      <c r="F50" s="26"/>
      <c r="G50" s="26"/>
      <c r="H50" s="26"/>
    </row>
    <row r="51" spans="1:8" s="148" customFormat="1" x14ac:dyDescent="0.25">
      <c r="A51" s="26"/>
      <c r="B51" s="26"/>
      <c r="C51" s="164"/>
      <c r="D51" s="26"/>
      <c r="E51" s="26"/>
      <c r="F51" s="26"/>
      <c r="G51" s="26"/>
      <c r="H51" s="26"/>
    </row>
    <row r="52" spans="1:8" s="148" customFormat="1" x14ac:dyDescent="0.25">
      <c r="A52" s="26"/>
      <c r="B52" s="26"/>
      <c r="C52" s="164"/>
      <c r="D52" s="26"/>
      <c r="E52" s="26"/>
      <c r="F52" s="173"/>
      <c r="G52" s="173"/>
      <c r="H52" s="26"/>
    </row>
    <row r="53" spans="1:8" s="148" customFormat="1" hidden="1" x14ac:dyDescent="0.25">
      <c r="C53" s="174"/>
    </row>
    <row r="54" spans="1:8" s="148" customFormat="1" hidden="1" x14ac:dyDescent="0.25">
      <c r="C54" s="174"/>
    </row>
    <row r="55" spans="1:8" s="148" customFormat="1" hidden="1" x14ac:dyDescent="0.25">
      <c r="C55" s="174"/>
    </row>
    <row r="56" spans="1:8" s="148" customFormat="1" hidden="1" x14ac:dyDescent="0.25">
      <c r="C56" s="174"/>
    </row>
    <row r="57" spans="1:8" s="148" customFormat="1" hidden="1" x14ac:dyDescent="0.25">
      <c r="C57" s="174"/>
    </row>
    <row r="58" spans="1:8" s="148" customFormat="1" hidden="1" x14ac:dyDescent="0.25">
      <c r="C58" s="174"/>
    </row>
    <row r="59" spans="1:8" s="148" customFormat="1" hidden="1" x14ac:dyDescent="0.25">
      <c r="C59" s="174"/>
    </row>
    <row r="60" spans="1:8" s="148" customFormat="1" hidden="1" x14ac:dyDescent="0.25">
      <c r="C60" s="174"/>
    </row>
    <row r="61" spans="1:8" s="148" customFormat="1" hidden="1" x14ac:dyDescent="0.25">
      <c r="C61" s="174"/>
    </row>
    <row r="62" spans="1:8" s="148" customFormat="1" hidden="1" x14ac:dyDescent="0.25">
      <c r="C62" s="174"/>
    </row>
    <row r="63" spans="1:8" s="148" customFormat="1" hidden="1" x14ac:dyDescent="0.25">
      <c r="C63" s="174"/>
    </row>
    <row r="64" spans="1:8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t="12" hidden="1" customHeight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s="148" customFormat="1" hidden="1" x14ac:dyDescent="0.25">
      <c r="C124" s="174"/>
    </row>
    <row r="125" spans="3:3" s="148" customFormat="1" hidden="1" x14ac:dyDescent="0.25">
      <c r="C125" s="174"/>
    </row>
    <row r="126" spans="3:3" s="148" customFormat="1" hidden="1" x14ac:dyDescent="0.25">
      <c r="C126" s="174"/>
    </row>
    <row r="127" spans="3:3" s="148" customFormat="1" hidden="1" x14ac:dyDescent="0.25">
      <c r="C127" s="174"/>
    </row>
    <row r="128" spans="3:3" s="148" customFormat="1" hidden="1" x14ac:dyDescent="0.25">
      <c r="C128" s="174"/>
    </row>
    <row r="129" spans="3:3" s="148" customFormat="1" hidden="1" x14ac:dyDescent="0.25">
      <c r="C129" s="174"/>
    </row>
    <row r="130" spans="3:3" s="148" customFormat="1" hidden="1" x14ac:dyDescent="0.25">
      <c r="C130" s="174"/>
    </row>
    <row r="131" spans="3:3" s="148" customFormat="1" hidden="1" x14ac:dyDescent="0.25">
      <c r="C131" s="174"/>
    </row>
    <row r="132" spans="3:3" s="148" customFormat="1" hidden="1" x14ac:dyDescent="0.25">
      <c r="C132" s="174"/>
    </row>
    <row r="133" spans="3:3" s="148" customFormat="1" hidden="1" x14ac:dyDescent="0.25">
      <c r="C133" s="174"/>
    </row>
    <row r="134" spans="3:3" s="148" customFormat="1" hidden="1" x14ac:dyDescent="0.25">
      <c r="C134" s="174"/>
    </row>
    <row r="135" spans="3:3" s="148" customFormat="1" hidden="1" x14ac:dyDescent="0.25">
      <c r="C135" s="174"/>
    </row>
    <row r="136" spans="3:3" s="148" customFormat="1" hidden="1" x14ac:dyDescent="0.25">
      <c r="C136" s="174"/>
    </row>
    <row r="137" spans="3:3" s="148" customFormat="1" hidden="1" x14ac:dyDescent="0.25">
      <c r="C137" s="174"/>
    </row>
    <row r="138" spans="3:3" s="148" customFormat="1" hidden="1" x14ac:dyDescent="0.25">
      <c r="C138" s="174"/>
    </row>
    <row r="139" spans="3:3" s="148" customFormat="1" hidden="1" x14ac:dyDescent="0.25">
      <c r="C139" s="174"/>
    </row>
    <row r="140" spans="3:3" s="148" customFormat="1" hidden="1" x14ac:dyDescent="0.25">
      <c r="C140" s="174"/>
    </row>
    <row r="141" spans="3:3" s="148" customFormat="1" hidden="1" x14ac:dyDescent="0.25">
      <c r="C141" s="174"/>
    </row>
    <row r="142" spans="3:3" s="148" customFormat="1" hidden="1" x14ac:dyDescent="0.25">
      <c r="C142" s="174"/>
    </row>
    <row r="143" spans="3:3" s="148" customFormat="1" hidden="1" x14ac:dyDescent="0.25">
      <c r="C143" s="174"/>
    </row>
    <row r="144" spans="3:3" s="148" customFormat="1" hidden="1" x14ac:dyDescent="0.25">
      <c r="C144" s="174"/>
    </row>
    <row r="145" spans="3:3" s="148" customFormat="1" hidden="1" x14ac:dyDescent="0.25">
      <c r="C145" s="174"/>
    </row>
    <row r="146" spans="3:3" s="148" customFormat="1" hidden="1" x14ac:dyDescent="0.25">
      <c r="C146" s="174"/>
    </row>
    <row r="147" spans="3:3" s="148" customFormat="1" hidden="1" x14ac:dyDescent="0.25">
      <c r="C147" s="174"/>
    </row>
    <row r="148" spans="3:3" s="148" customFormat="1" hidden="1" x14ac:dyDescent="0.25">
      <c r="C148" s="174"/>
    </row>
    <row r="149" spans="3:3" x14ac:dyDescent="0.25"/>
    <row r="150" spans="3:3" x14ac:dyDescent="0.25"/>
    <row r="151" spans="3:3" x14ac:dyDescent="0.25"/>
    <row r="152" spans="3:3" x14ac:dyDescent="0.25"/>
    <row r="153" spans="3:3" x14ac:dyDescent="0.25"/>
    <row r="154" spans="3:3" x14ac:dyDescent="0.25"/>
    <row r="155" spans="3:3" x14ac:dyDescent="0.25"/>
    <row r="156" spans="3:3" x14ac:dyDescent="0.25"/>
    <row r="157" spans="3:3" x14ac:dyDescent="0.25"/>
    <row r="158" spans="3:3" x14ac:dyDescent="0.25"/>
    <row r="159" spans="3:3" x14ac:dyDescent="0.25"/>
    <row r="160" spans="3:3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2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19" t="str">
        <f>'1. Forside'!A1</f>
        <v>Glostrup Vand AS</v>
      </c>
      <c r="B1" s="56"/>
      <c r="C1" s="56"/>
      <c r="D1" s="176"/>
      <c r="E1" s="56"/>
    </row>
    <row r="2" spans="1:5" x14ac:dyDescent="0.25">
      <c r="A2" s="219" t="str">
        <f>'1. Forside'!A2</f>
        <v>V067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2" t="s">
        <v>119</v>
      </c>
      <c r="C4" s="262"/>
      <c r="D4" s="262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33500</v>
      </c>
      <c r="D7" s="181" t="s">
        <v>0</v>
      </c>
      <c r="E7" s="56"/>
    </row>
    <row r="8" spans="1:5" x14ac:dyDescent="0.25">
      <c r="A8" s="56"/>
      <c r="B8" s="206" t="s">
        <v>196</v>
      </c>
      <c r="C8" s="51">
        <v>535000</v>
      </c>
      <c r="D8" s="181" t="s">
        <v>0</v>
      </c>
      <c r="E8" s="56"/>
    </row>
    <row r="9" spans="1:5" x14ac:dyDescent="0.25">
      <c r="A9" s="56"/>
      <c r="B9" s="206" t="s">
        <v>199</v>
      </c>
      <c r="C9" s="51">
        <v>1680000</v>
      </c>
      <c r="D9" s="181" t="s">
        <v>0</v>
      </c>
      <c r="E9" s="56"/>
    </row>
    <row r="10" spans="1:5" x14ac:dyDescent="0.25">
      <c r="A10" s="56"/>
      <c r="B10" s="206" t="s">
        <v>198</v>
      </c>
      <c r="C10" s="51">
        <v>100000</v>
      </c>
      <c r="D10" s="181" t="s">
        <v>0</v>
      </c>
      <c r="E10" s="56"/>
    </row>
    <row r="11" spans="1:5" x14ac:dyDescent="0.25">
      <c r="A11" s="56"/>
      <c r="B11" s="206" t="s">
        <v>197</v>
      </c>
      <c r="C11" s="51">
        <v>185000</v>
      </c>
      <c r="D11" s="181" t="s">
        <v>0</v>
      </c>
      <c r="E11" s="56"/>
    </row>
    <row r="12" spans="1:5" x14ac:dyDescent="0.25">
      <c r="A12" s="56"/>
      <c r="B12" s="54" t="s">
        <v>35</v>
      </c>
      <c r="C12" s="55">
        <f>SUM(C7:C11)</f>
        <v>2533500</v>
      </c>
      <c r="D12" s="54" t="s">
        <v>0</v>
      </c>
      <c r="E12" s="56"/>
    </row>
    <row r="13" spans="1:5" x14ac:dyDescent="0.25">
      <c r="A13" s="56"/>
      <c r="B13" s="56"/>
      <c r="C13" s="56"/>
      <c r="D13" s="176"/>
      <c r="E13" s="56"/>
    </row>
    <row r="14" spans="1:5" x14ac:dyDescent="0.25">
      <c r="A14" s="56"/>
      <c r="B14" s="56"/>
      <c r="C14" s="56"/>
      <c r="D14" s="176"/>
      <c r="E14" s="56"/>
    </row>
    <row r="15" spans="1:5" ht="25.5" customHeight="1" x14ac:dyDescent="0.25">
      <c r="A15" s="56"/>
      <c r="B15" s="205" t="s">
        <v>212</v>
      </c>
      <c r="C15" s="178"/>
      <c r="D15" s="179"/>
      <c r="E15" s="56"/>
    </row>
    <row r="16" spans="1:5" x14ac:dyDescent="0.25">
      <c r="A16" s="56"/>
      <c r="B16" s="53" t="s">
        <v>213</v>
      </c>
      <c r="C16" s="180">
        <v>7650000</v>
      </c>
      <c r="D16" s="181" t="s">
        <v>0</v>
      </c>
      <c r="E16" s="56"/>
    </row>
    <row r="17" spans="1:5" x14ac:dyDescent="0.25">
      <c r="A17" s="56"/>
      <c r="B17" s="54" t="s">
        <v>35</v>
      </c>
      <c r="C17" s="55">
        <f>C16</f>
        <v>7650000</v>
      </c>
      <c r="D17" s="54" t="s">
        <v>0</v>
      </c>
      <c r="E17" s="56"/>
    </row>
    <row r="18" spans="1:5" x14ac:dyDescent="0.25">
      <c r="A18" s="56"/>
      <c r="B18" s="56"/>
      <c r="C18" s="56"/>
      <c r="D18" s="176"/>
      <c r="E18" s="56"/>
    </row>
    <row r="19" spans="1:5" x14ac:dyDescent="0.25">
      <c r="A19" s="56"/>
      <c r="B19" s="56"/>
      <c r="C19" s="56"/>
      <c r="D19" s="176"/>
      <c r="E19" s="56"/>
    </row>
    <row r="20" spans="1:5" ht="38.25" customHeight="1" x14ac:dyDescent="0.25">
      <c r="A20" s="56"/>
      <c r="B20" s="263" t="s">
        <v>140</v>
      </c>
      <c r="C20" s="264"/>
      <c r="D20" s="265"/>
      <c r="E20" s="56"/>
    </row>
    <row r="21" spans="1:5" x14ac:dyDescent="0.25">
      <c r="A21" s="56"/>
      <c r="B21" s="53" t="s">
        <v>70</v>
      </c>
      <c r="C21" s="51">
        <v>74000</v>
      </c>
      <c r="D21" s="181" t="s">
        <v>0</v>
      </c>
      <c r="E21" s="56"/>
    </row>
    <row r="22" spans="1:5" x14ac:dyDescent="0.25">
      <c r="A22" s="56"/>
      <c r="B22" s="53" t="s">
        <v>14</v>
      </c>
      <c r="C22" s="51">
        <v>40000</v>
      </c>
      <c r="D22" s="181" t="s">
        <v>0</v>
      </c>
      <c r="E22" s="56"/>
    </row>
    <row r="23" spans="1:5" x14ac:dyDescent="0.25">
      <c r="A23" s="56"/>
      <c r="B23" s="54" t="s">
        <v>35</v>
      </c>
      <c r="C23" s="55">
        <f>SUM(C21:C22)</f>
        <v>114000</v>
      </c>
      <c r="D23" s="54" t="s">
        <v>0</v>
      </c>
      <c r="E23" s="56"/>
    </row>
    <row r="24" spans="1:5" x14ac:dyDescent="0.25">
      <c r="A24" s="56"/>
      <c r="B24" s="56"/>
      <c r="C24" s="182"/>
      <c r="D24" s="183"/>
      <c r="E24" s="56"/>
    </row>
    <row r="25" spans="1:5" x14ac:dyDescent="0.25">
      <c r="A25" s="56"/>
      <c r="B25" s="56"/>
      <c r="C25" s="182"/>
      <c r="D25" s="183"/>
      <c r="E25" s="56"/>
    </row>
    <row r="26" spans="1:5" ht="42" customHeight="1" x14ac:dyDescent="0.25">
      <c r="A26" s="56"/>
      <c r="B26" s="266" t="s">
        <v>141</v>
      </c>
      <c r="C26" s="267"/>
      <c r="D26" s="268"/>
      <c r="E26" s="56"/>
    </row>
    <row r="27" spans="1:5" x14ac:dyDescent="0.25">
      <c r="A27" s="56"/>
      <c r="B27" s="108" t="s">
        <v>142</v>
      </c>
      <c r="C27" s="19">
        <v>11255244</v>
      </c>
      <c r="D27" s="58" t="s">
        <v>0</v>
      </c>
      <c r="E27" s="56"/>
    </row>
    <row r="28" spans="1:5" x14ac:dyDescent="0.25">
      <c r="A28" s="56"/>
      <c r="B28" s="108" t="s">
        <v>143</v>
      </c>
      <c r="C28" s="40">
        <v>10878500</v>
      </c>
      <c r="D28" s="58" t="s">
        <v>0</v>
      </c>
      <c r="E28" s="56"/>
    </row>
    <row r="29" spans="1:5" x14ac:dyDescent="0.25">
      <c r="A29" s="56"/>
      <c r="B29" s="28" t="s">
        <v>144</v>
      </c>
      <c r="C29" s="55">
        <f>C27-C28</f>
        <v>376744</v>
      </c>
      <c r="D29" s="28" t="s">
        <v>0</v>
      </c>
      <c r="E29" s="56"/>
    </row>
    <row r="30" spans="1:5" x14ac:dyDescent="0.25">
      <c r="A30" s="56"/>
      <c r="B30" s="56"/>
      <c r="C30" s="56"/>
      <c r="D30" s="176"/>
      <c r="E30" s="56"/>
    </row>
    <row r="31" spans="1:5" x14ac:dyDescent="0.25">
      <c r="A31" s="56"/>
      <c r="B31" s="56"/>
      <c r="C31" s="56"/>
      <c r="D31" s="176"/>
      <c r="E31" s="56"/>
    </row>
    <row r="32" spans="1:5" x14ac:dyDescent="0.25">
      <c r="A32" s="56"/>
      <c r="B32" s="56"/>
      <c r="C32" s="56"/>
      <c r="D32" s="176"/>
      <c r="E32" s="56"/>
    </row>
    <row r="33" spans="1:5" hidden="1" x14ac:dyDescent="0.25"/>
    <row r="34" spans="1:5" hidden="1" x14ac:dyDescent="0.25"/>
    <row r="35" spans="1:5" hidden="1" x14ac:dyDescent="0.25"/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>
      <c r="A39" s="185"/>
      <c r="B39" s="185"/>
      <c r="C39" s="185"/>
      <c r="D39" s="186"/>
      <c r="E39" s="185"/>
    </row>
    <row r="40" spans="1:5" hidden="1" x14ac:dyDescent="0.25">
      <c r="A40" s="185"/>
      <c r="B40" s="185"/>
      <c r="C40" s="185"/>
      <c r="D40" s="186"/>
      <c r="E40" s="185"/>
    </row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  <row r="51" hidden="1" x14ac:dyDescent="0.25"/>
    <row r="52" hidden="1" x14ac:dyDescent="0.25"/>
  </sheetData>
  <sheetProtection password="C6ED" sheet="1" objects="1" scenarios="1"/>
  <mergeCells count="3">
    <mergeCell ref="B4:D4"/>
    <mergeCell ref="B20:D20"/>
    <mergeCell ref="B26:D26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2015-10-08T09:11:41Z</dcterms:modified>
</cp:coreProperties>
</file>