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C10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8" i="2"/>
  <c r="C25" i="8" l="1"/>
  <c r="E31" i="19" l="1"/>
  <c r="C36" i="19" l="1"/>
  <c r="E36" i="19" s="1"/>
  <c r="F39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4" i="16"/>
  <c r="C8" i="8" s="1"/>
  <c r="C13" i="15"/>
  <c r="C15" i="15" s="1"/>
  <c r="C11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7" l="1"/>
  <c r="F38" i="7" s="1"/>
  <c r="F21" i="2" l="1"/>
  <c r="C9" i="10" s="1"/>
  <c r="C15" i="11" l="1"/>
  <c r="C28" i="8" s="1"/>
  <c r="C16" i="4"/>
  <c r="C26" i="8" s="1"/>
  <c r="C27" i="3"/>
  <c r="C24" i="8" s="1"/>
  <c r="F40" i="7"/>
  <c r="C18" i="8" s="1"/>
  <c r="C21" i="3"/>
  <c r="C23" i="8" s="1"/>
  <c r="C10" i="3"/>
  <c r="C21" i="8" s="1"/>
  <c r="C10" i="10"/>
  <c r="C17" i="8" s="1"/>
  <c r="F2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<sst xmlns="http://schemas.openxmlformats.org/spreadsheetml/2006/main" count="461" uniqueCount="217">
  <si>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</si>
  <si>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</si>
  <si>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</si>
  <si>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</si>
  <si>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</si>
  <si>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</si>
  <si>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</si>
  <si>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</si>
  <si>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</si>
  <si>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</si>
  <si>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</si>
  <si>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</si>
  <si>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</si>
  <si>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</si>
  <si>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</si>
  <si>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</si>
  <si>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</si>
  <si>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</si>
  <si>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</si>
  <si>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</si>
  <si>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</si>
  <si>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</si>
  <si>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</si>
  <si>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</si>
  <si>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</si>
  <si>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</si>
  <si>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</si>
  <si>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</si>
  <si>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</si>
  <si>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</si>
  <si>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</si>
  <si>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</si>
  <si>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</si>
  <si>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</si>
  <si>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</si>
  <si>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</si>
  <si>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</si>
  <si>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</si>
  <si>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</si>
  <si>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</si>
  <si>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</si>
  <si>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</si>
  <si>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</si>
  <si>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</si>
  <si>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</si>
  <si>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</si>
  <si>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</si>
  <si>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</si>
  <si>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</si>
  <si>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</si>
  <si>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</si>
  <si>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</si>
  <si>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</si>
  <si>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</si>
  <si>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</si>
  <si>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</si>
  <si>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</si>
  <si>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</si>
  <si>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</si>
  <si>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</si>
  <si>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</si>
  <si>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</si>
  <si>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</si>
  <si>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</si>
  <si>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</si>
  <si>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</si>
  <si>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</si>
  <si>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</si>
  <si>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</si>
  <si>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</si>
  <si>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</si>
  <si>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</si>
  <si>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</si>
  <si>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</si>
  <si>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</si>
  <si>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</si>
  <si>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</si>
  <si>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</si>
  <si>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</si>
  <si>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</si>
  <si>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</si>
  <si>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</si>
  <si>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</si>
  <si>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</si>
  <si>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</si>
  <si>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</si>
  <si>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</si>
  <si>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</si>
  <si>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</si>
  <si>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</si>
  <si>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</si>
  <si>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</si>
  <si>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</si>
  <si>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</si>
  <si>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</si>
  <si>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</si>
  <si>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</si>
  <si>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</si>
  <si>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</si>
  <si>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</si>
  <si>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</si>
  <si>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</si>
  <si>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</si>
  <si>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</si>
  <si>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</si>
  <si>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</si>
  <si>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</si>
  <si>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</si>
  <si>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</si>
  <si>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</si>
  <si>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</si>
  <si>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</si>
  <si>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</si>
  <si>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</si>
  <si>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</si>
  <si>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</si>
  <si>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</si>
  <si>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</si>
  <si>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</si>
  <si>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</si>
  <si>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</si>
  <si>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</si>
  <si>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</si>
  <si>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</si>
  <si>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</si>
  <si>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</si>
  <si>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</si>
  <si>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</si>
  <si>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</si>
  <si>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</si>
  <si>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</si>
  <si>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</si>
  <si>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</si>
  <si>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</si>
  <si>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</si>
  <si>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</si>
  <si>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</si>
  <si>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</si>
  <si>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</si>
  <si>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</si>
  <si>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</si>
  <si>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</si>
  <si>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</si>
  <si>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</si>
  <si>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</si>
  <si>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</si>
  <si>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</si>
  <si>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</si>
  <si>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</si>
  <si>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</si>
  <si>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</si>
  <si>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</si>
  <si>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</si>
  <si>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</si>
  <si>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</si>
  <si>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</si>
  <si>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</si>
  <si>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</si>
  <si>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</si>
  <si>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</si>
  <si>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</si>
  <si>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</si>
  <si>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</si>
  <si>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</si>
  <si>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</si>
  <si>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</si>
  <si>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</si>
  <si>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</si>
  <si>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</si>
  <si>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</si>
  <si>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</si>
  <si>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</si>
  <si>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</si>
  <si>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</si>
  <si>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</si>
  <si>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</si>
  <si>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</si>
  <si>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</si>
  <si>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</si>
  <si>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</si>
  <si>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Køretøjer, små lastvogne (&lt; 3.500 kg.)</t>
  </si>
  <si>
    <t>2014</t>
  </si>
  <si>
    <t>5</t>
  </si>
  <si>
    <t>Køretøjer, entreprenørmaskiner</t>
  </si>
  <si>
    <t>Skelbrønd, Konstruktioner</t>
  </si>
  <si>
    <t>50</t>
  </si>
  <si>
    <t>Ø 50mm &lt; Ledningsnet ≤ Ø110 mm</t>
  </si>
  <si>
    <t>75</t>
  </si>
  <si>
    <t>Ventiler på Ø 50mm &lt; Ledningsnet ≤ Ø110 mm</t>
  </si>
  <si>
    <t>SRO-brønd/kvarterbrønd/sektionsbrønd, Konstruktioner</t>
  </si>
  <si>
    <t xml:space="preserve">Afregningsmålere, mekaniske </t>
  </si>
  <si>
    <t>8</t>
  </si>
  <si>
    <t>Boring (inkl. etablering, forerør, filter og prøvepumpning)</t>
  </si>
  <si>
    <t>30</t>
  </si>
  <si>
    <t>Rentvandsbeholder  insitu støbt</t>
  </si>
  <si>
    <t>Elanlæg - vandværk</t>
  </si>
  <si>
    <t>25</t>
  </si>
  <si>
    <t>Råvandsstation komplet montering og boringshus/tørbrønd</t>
  </si>
  <si>
    <t>Filteranlæg, åbne filtre, enkelt filtrering, Mek./EL</t>
  </si>
  <si>
    <t>Selskabsskatter</t>
  </si>
  <si>
    <t>Køb af ydelser og produkter, der er omfattet af prisloftreguleringen, hos et andet selskab</t>
  </si>
  <si>
    <t>Grundvandsbeskyttelse</t>
  </si>
  <si>
    <t>Kvalitetssikring</t>
  </si>
  <si>
    <t>SMS-tjeneste</t>
  </si>
  <si>
    <t>Ø110 mm &lt; Ledningsnet ≤ Ø 250 mm</t>
  </si>
  <si>
    <t>Afregningsmålere, elektroniske &gt; Ø110 mm</t>
  </si>
  <si>
    <t>Skyllevand-/slamhåndteringsanl. - åbne med faste sider/bund</t>
  </si>
  <si>
    <t>Udpumpningsanlæg, rentvandspumper på vandværk</t>
  </si>
  <si>
    <t>Sikring, avanceret (hegne, porte og overvågningssystemer), SRO</t>
  </si>
  <si>
    <t>Beluftningsanlæg, iltningstrappe, Mek./EL</t>
  </si>
  <si>
    <t>SRO anlæg</t>
  </si>
  <si>
    <t>Pumpestation (inkl. evt. hydrofor)/trykforøger, Mek./EL</t>
  </si>
  <si>
    <t>Tillæg for afgift for ledningsført vand i 2016</t>
  </si>
  <si>
    <t>Afgift for ledningsført vand</t>
  </si>
  <si>
    <t>Greve Vandværk a.m.b.a.</t>
  </si>
  <si>
    <t>V068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</si>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</sst>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137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1" t="s">
        <v>138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Greve Vandværk a.m.b.a.</v>
      </c>
      <c r="B1" s="56"/>
      <c r="C1" s="56"/>
      <c r="D1" s="56"/>
      <c r="E1" s="56"/>
    </row>
    <row r="2" spans="1:5" x14ac:dyDescent="0.25">
      <c r="A2" s="219" t="str">
        <f>'1. Forside'!A2</f>
        <v>V068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108" t="s">
        <v>201</v>
      </c>
      <c r="C7" s="51">
        <v>525000</v>
      </c>
      <c r="D7" s="190" t="s">
        <v>0</v>
      </c>
      <c r="E7" s="56"/>
    </row>
    <row r="8" spans="1:5" x14ac:dyDescent="0.25">
      <c r="A8" s="56"/>
      <c r="B8" s="108" t="s">
        <v>202</v>
      </c>
      <c r="C8" s="51">
        <v>50000</v>
      </c>
      <c r="D8" s="190" t="s">
        <v>0</v>
      </c>
      <c r="E8" s="56"/>
    </row>
    <row r="9" spans="1:5" x14ac:dyDescent="0.25">
      <c r="A9" s="56"/>
      <c r="B9" s="108" t="s">
        <v>203</v>
      </c>
      <c r="C9" s="51">
        <v>20000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595000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1112110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1170000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-57890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Greve Vandværk a.m.b.a.</v>
      </c>
      <c r="B1" s="26"/>
      <c r="C1" s="26"/>
      <c r="D1" s="26"/>
      <c r="E1" s="26"/>
    </row>
    <row r="2" spans="1:5" x14ac:dyDescent="0.25">
      <c r="A2" s="220" t="str">
        <f>'1. Forside'!A2</f>
        <v>V068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465000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465000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156584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181584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Greve Vandværk a.m.b.a.</v>
      </c>
      <c r="B1" s="26"/>
      <c r="C1" s="26"/>
      <c r="D1" s="26"/>
      <c r="E1" s="26"/>
    </row>
    <row r="2" spans="1:5" x14ac:dyDescent="0.25">
      <c r="A2" s="220" t="str">
        <f>'1. Forside'!A2</f>
        <v>V068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-13181970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-6296827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-6885143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-1377028.6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Greve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32201465.958565947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8254126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702274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-459971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825208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9321637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3003176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27000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3030176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-66663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-12285150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-12351813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32428910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32428910</v>
      </c>
      <c r="D36" s="79" t="s">
        <v>0</v>
      </c>
      <c r="E36" s="10">
        <f>-C36</f>
        <v>-32428910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-227444.04143405333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Greve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V068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2031323</v>
      </c>
      <c r="D7" s="221" t="s">
        <v>0</v>
      </c>
      <c r="E7" s="222">
        <v>1987240</v>
      </c>
      <c r="F7" s="221" t="s">
        <v>0</v>
      </c>
      <c r="G7" s="222">
        <v>2703297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0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-2031323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2031323</v>
      </c>
      <c r="D11" s="225" t="s">
        <v>0</v>
      </c>
      <c r="E11" s="55">
        <f>C11+E7-E8-E9</f>
        <v>4018563</v>
      </c>
      <c r="F11" s="225" t="s">
        <v>0</v>
      </c>
      <c r="G11" s="55">
        <f>E11+G7-G8-G9</f>
        <v>6721860</v>
      </c>
      <c r="H11" s="225" t="s">
        <v>0</v>
      </c>
      <c r="I11" s="55">
        <f>G11+I7-I8-I9</f>
        <v>6721860</v>
      </c>
      <c r="J11" s="225" t="s">
        <v>0</v>
      </c>
      <c r="K11" s="55">
        <f>K7-K8-K9+K10+I11</f>
        <v>4690537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Greve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12442238.636886537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-47280.506820168841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-199698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12195260.130066369</v>
      </c>
      <c r="D13" s="79" t="s">
        <v>0</v>
      </c>
      <c r="E13" s="6">
        <f>C13</f>
        <v>12195260.130066369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7285565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investeringer'!F23</f>
        <v>1498598.9000000001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-130035.62000000011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investeringer'!F40</f>
        <v>1382133.3333333335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10036261.613333335</v>
      </c>
      <c r="D19" s="79" t="s">
        <v>0</v>
      </c>
      <c r="E19" s="8">
        <f>C19</f>
        <v>10036261.613333335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583000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12472000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174000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209735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595000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-57890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465000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181584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14622429</v>
      </c>
      <c r="D29" s="79" t="s">
        <v>0</v>
      </c>
      <c r="E29" s="6">
        <f>C29</f>
        <v>14622429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-1377028.6</v>
      </c>
      <c r="D31" s="79" t="s">
        <v>0</v>
      </c>
      <c r="E31" s="10">
        <f>C31</f>
        <v>-1377028.6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-227444.04143405333</v>
      </c>
      <c r="D33" s="79" t="s">
        <v>0</v>
      </c>
      <c r="E33" s="12">
        <f>C33</f>
        <v>-227444.04143405333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35249478.101965651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1930946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18.255030488664961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11.796020241874009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Greve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V068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12442238.636886537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12442238.636886537</v>
      </c>
      <c r="D9" s="153" t="s">
        <v>0</v>
      </c>
      <c r="E9" s="26"/>
    </row>
    <row r="10" spans="1:16384" s="148" customFormat="1" ht="13.5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12442238.636886537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-47280.506820168841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Greve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9778355.3447291292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12394958.130066369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12442238.636886537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798791.72048811556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199698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Greve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280682194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7285565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7285565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Greve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448127</v>
      </c>
      <c r="F8" s="34">
        <f t="shared" ref="F8" si="0">E8/D8</f>
        <v>89625.4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227000</v>
      </c>
      <c r="F9" s="34">
        <f t="shared" ref="F9:F20" si="1">E9/D9</f>
        <v>45400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 t="s">
        <v>181</v>
      </c>
      <c r="D10" s="31" t="s">
        <v>182</v>
      </c>
      <c r="E10" s="32">
        <v>77897</v>
      </c>
      <c r="F10" s="34">
        <f t="shared" si="1"/>
        <v>15579.4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 t="s">
        <v>181</v>
      </c>
      <c r="D11" s="31" t="s">
        <v>185</v>
      </c>
      <c r="E11" s="32">
        <v>3622658</v>
      </c>
      <c r="F11" s="34">
        <f t="shared" si="1"/>
        <v>72453.16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181</v>
      </c>
      <c r="D12" s="31" t="s">
        <v>187</v>
      </c>
      <c r="E12" s="32">
        <v>8690203</v>
      </c>
      <c r="F12" s="34">
        <f t="shared" si="1"/>
        <v>115869.37333333334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 t="s">
        <v>181</v>
      </c>
      <c r="D13" s="31" t="s">
        <v>187</v>
      </c>
      <c r="E13" s="32">
        <v>144075</v>
      </c>
      <c r="F13" s="34">
        <f t="shared" si="1"/>
        <v>1921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 t="s">
        <v>181</v>
      </c>
      <c r="D14" s="31" t="s">
        <v>185</v>
      </c>
      <c r="E14" s="32">
        <v>345410</v>
      </c>
      <c r="F14" s="34">
        <f t="shared" si="1"/>
        <v>6908.2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 t="s">
        <v>181</v>
      </c>
      <c r="D15" s="31" t="s">
        <v>191</v>
      </c>
      <c r="E15" s="32">
        <v>257510</v>
      </c>
      <c r="F15" s="34">
        <f t="shared" si="1"/>
        <v>32188.75</v>
      </c>
      <c r="G15" s="35" t="s">
        <v>0</v>
      </c>
      <c r="H15" s="26"/>
    </row>
    <row r="16" spans="1:8" s="148" customFormat="1" x14ac:dyDescent="0.25">
      <c r="A16" s="26"/>
      <c r="B16" s="29" t="s">
        <v>192</v>
      </c>
      <c r="C16" s="30" t="s">
        <v>181</v>
      </c>
      <c r="D16" s="31" t="s">
        <v>193</v>
      </c>
      <c r="E16" s="32">
        <v>745148</v>
      </c>
      <c r="F16" s="34">
        <f t="shared" si="1"/>
        <v>24838.266666666666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181</v>
      </c>
      <c r="D17" s="31" t="s">
        <v>185</v>
      </c>
      <c r="E17" s="32">
        <v>3685502</v>
      </c>
      <c r="F17" s="34">
        <f t="shared" si="1"/>
        <v>73710.039999999994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181</v>
      </c>
      <c r="D18" s="31" t="s">
        <v>196</v>
      </c>
      <c r="E18" s="32">
        <v>310966</v>
      </c>
      <c r="F18" s="34">
        <f t="shared" si="1"/>
        <v>12438.64</v>
      </c>
      <c r="G18" s="35" t="s">
        <v>0</v>
      </c>
      <c r="H18" s="26"/>
    </row>
    <row r="19" spans="1:8" s="148" customFormat="1" x14ac:dyDescent="0.25">
      <c r="A19" s="26"/>
      <c r="B19" s="29" t="s">
        <v>197</v>
      </c>
      <c r="C19" s="30" t="s">
        <v>181</v>
      </c>
      <c r="D19" s="31" t="s">
        <v>193</v>
      </c>
      <c r="E19" s="32">
        <v>375243</v>
      </c>
      <c r="F19" s="34">
        <f t="shared" si="1"/>
        <v>12508.1</v>
      </c>
      <c r="G19" s="35" t="s">
        <v>0</v>
      </c>
      <c r="H19" s="26"/>
    </row>
    <row r="20" spans="1:8" s="148" customFormat="1" x14ac:dyDescent="0.25">
      <c r="A20" s="26"/>
      <c r="B20" s="29" t="s">
        <v>198</v>
      </c>
      <c r="C20" s="30" t="s">
        <v>181</v>
      </c>
      <c r="D20" s="31" t="s">
        <v>196</v>
      </c>
      <c r="E20" s="32">
        <v>192709</v>
      </c>
      <c r="F20" s="34">
        <f t="shared" si="1"/>
        <v>7708.36</v>
      </c>
      <c r="G20" s="35" t="s">
        <v>0</v>
      </c>
      <c r="H20" s="26"/>
    </row>
    <row r="21" spans="1:8" s="148" customFormat="1" x14ac:dyDescent="0.25">
      <c r="A21" s="26"/>
      <c r="B21" s="23" t="s">
        <v>71</v>
      </c>
      <c r="C21" s="158"/>
      <c r="D21" s="158"/>
      <c r="E21" s="158"/>
      <c r="F21" s="36">
        <f>SUM(F8:F20)</f>
        <v>511148.68999999994</v>
      </c>
      <c r="G21" s="37" t="s">
        <v>0</v>
      </c>
      <c r="H21" s="26"/>
    </row>
    <row r="22" spans="1:8" s="148" customFormat="1" x14ac:dyDescent="0.25">
      <c r="A22" s="26"/>
      <c r="B22" s="107" t="s">
        <v>132</v>
      </c>
      <c r="C22" s="159"/>
      <c r="D22" s="159"/>
      <c r="E22" s="159"/>
      <c r="F22" s="66">
        <v>987450.2100000002</v>
      </c>
      <c r="G22" s="37" t="s">
        <v>0</v>
      </c>
      <c r="H22" s="26"/>
    </row>
    <row r="23" spans="1:8" s="148" customFormat="1" x14ac:dyDescent="0.25">
      <c r="A23" s="26"/>
      <c r="B23" s="39" t="s">
        <v>68</v>
      </c>
      <c r="C23" s="160"/>
      <c r="D23" s="160"/>
      <c r="E23" s="161"/>
      <c r="F23" s="38">
        <f>F21+F22</f>
        <v>1498598.9000000001</v>
      </c>
      <c r="G23" s="38" t="s">
        <v>0</v>
      </c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hidden="1" x14ac:dyDescent="0.25"/>
    <row r="28" spans="1:8" s="148" customFormat="1" hidden="1" x14ac:dyDescent="0.25"/>
    <row r="29" spans="1:8" s="148" customFormat="1" hidden="1" x14ac:dyDescent="0.25"/>
    <row r="30" spans="1:8" s="148" customFormat="1" ht="14.45" hidden="1" customHeight="1" x14ac:dyDescent="0.25"/>
    <row r="31" spans="1:8" s="148" customFormat="1" ht="14.4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Greve Vandværk a.m.b.a.</v>
      </c>
      <c r="B1" s="162"/>
      <c r="C1" s="162"/>
      <c r="D1" s="162"/>
      <c r="E1" s="162"/>
    </row>
    <row r="2" spans="1:5" x14ac:dyDescent="0.25">
      <c r="A2" s="1" t="str">
        <f>'1. Forside'!A2</f>
        <v>V068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475000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677333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investeringer'!F21</f>
        <v>511148.68999999994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-130035.62000000011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Greve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204</v>
      </c>
      <c r="C8" s="30">
        <v>2015</v>
      </c>
      <c r="D8" s="31">
        <v>75</v>
      </c>
      <c r="E8" s="32">
        <v>3600000</v>
      </c>
      <c r="F8" s="45">
        <f>E8/D8</f>
        <v>48000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>
        <v>2015</v>
      </c>
      <c r="D9" s="31">
        <v>75</v>
      </c>
      <c r="E9" s="32">
        <v>4100000</v>
      </c>
      <c r="F9" s="45">
        <f t="shared" ref="F9:F37" si="0">E9/D9</f>
        <v>54666.666666666664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30</v>
      </c>
      <c r="E10" s="32">
        <v>1000000</v>
      </c>
      <c r="F10" s="45">
        <f t="shared" si="0"/>
        <v>33333.333333333336</v>
      </c>
      <c r="G10" s="35" t="s">
        <v>0</v>
      </c>
      <c r="H10" s="26"/>
    </row>
    <row r="11" spans="1:8" s="148" customFormat="1" x14ac:dyDescent="0.25">
      <c r="A11" s="26"/>
      <c r="B11" s="29" t="s">
        <v>205</v>
      </c>
      <c r="C11" s="30">
        <v>2015</v>
      </c>
      <c r="D11" s="31">
        <v>10</v>
      </c>
      <c r="E11" s="32">
        <v>1900000</v>
      </c>
      <c r="F11" s="45">
        <f t="shared" si="0"/>
        <v>190000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>
        <v>2015</v>
      </c>
      <c r="D12" s="31">
        <v>30</v>
      </c>
      <c r="E12" s="32">
        <v>500000</v>
      </c>
      <c r="F12" s="45">
        <f t="shared" si="0"/>
        <v>16666.666666666668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>
        <v>2015</v>
      </c>
      <c r="D13" s="31">
        <v>50</v>
      </c>
      <c r="E13" s="32">
        <v>700000</v>
      </c>
      <c r="F13" s="45">
        <f t="shared" si="0"/>
        <v>14000</v>
      </c>
      <c r="G13" s="35" t="s">
        <v>0</v>
      </c>
      <c r="H13" s="26"/>
    </row>
    <row r="14" spans="1:8" s="148" customFormat="1" x14ac:dyDescent="0.25">
      <c r="A14" s="26"/>
      <c r="B14" s="29" t="s">
        <v>183</v>
      </c>
      <c r="C14" s="30">
        <v>2015</v>
      </c>
      <c r="D14" s="31">
        <v>5</v>
      </c>
      <c r="E14" s="32">
        <v>300000</v>
      </c>
      <c r="F14" s="45">
        <f t="shared" si="0"/>
        <v>60000</v>
      </c>
      <c r="G14" s="35" t="s">
        <v>0</v>
      </c>
      <c r="H14" s="26"/>
    </row>
    <row r="15" spans="1:8" s="148" customFormat="1" x14ac:dyDescent="0.25">
      <c r="A15" s="26"/>
      <c r="B15" s="29" t="s">
        <v>184</v>
      </c>
      <c r="C15" s="30">
        <v>2015</v>
      </c>
      <c r="D15" s="31">
        <v>50</v>
      </c>
      <c r="E15" s="32">
        <v>1800000</v>
      </c>
      <c r="F15" s="45">
        <f t="shared" si="0"/>
        <v>36000</v>
      </c>
      <c r="G15" s="35" t="s">
        <v>0</v>
      </c>
      <c r="H15" s="26"/>
    </row>
    <row r="16" spans="1:8" s="148" customFormat="1" x14ac:dyDescent="0.25">
      <c r="A16" s="26"/>
      <c r="B16" s="29" t="s">
        <v>206</v>
      </c>
      <c r="C16" s="30">
        <v>2015</v>
      </c>
      <c r="D16" s="31">
        <v>50</v>
      </c>
      <c r="E16" s="32">
        <v>1700000</v>
      </c>
      <c r="F16" s="45">
        <f t="shared" si="0"/>
        <v>34000</v>
      </c>
      <c r="G16" s="35" t="s">
        <v>0</v>
      </c>
      <c r="H16" s="26"/>
    </row>
    <row r="17" spans="1:8" s="148" customFormat="1" x14ac:dyDescent="0.25">
      <c r="A17" s="26"/>
      <c r="B17" s="29" t="s">
        <v>186</v>
      </c>
      <c r="C17" s="30">
        <v>2015</v>
      </c>
      <c r="D17" s="31">
        <v>75</v>
      </c>
      <c r="E17" s="32">
        <v>2000000</v>
      </c>
      <c r="F17" s="45">
        <f t="shared" si="0"/>
        <v>26666.666666666668</v>
      </c>
      <c r="G17" s="35" t="s">
        <v>0</v>
      </c>
      <c r="H17" s="26"/>
    </row>
    <row r="18" spans="1:8" s="148" customFormat="1" x14ac:dyDescent="0.25">
      <c r="A18" s="26"/>
      <c r="B18" s="29" t="s">
        <v>207</v>
      </c>
      <c r="C18" s="30">
        <v>2015</v>
      </c>
      <c r="D18" s="31">
        <v>25</v>
      </c>
      <c r="E18" s="32">
        <v>920000</v>
      </c>
      <c r="F18" s="45">
        <f t="shared" si="0"/>
        <v>36800</v>
      </c>
      <c r="G18" s="35" t="s">
        <v>0</v>
      </c>
      <c r="H18" s="26"/>
    </row>
    <row r="19" spans="1:8" s="148" customFormat="1" x14ac:dyDescent="0.25">
      <c r="A19" s="26"/>
      <c r="B19" s="29" t="s">
        <v>208</v>
      </c>
      <c r="C19" s="30">
        <v>2015</v>
      </c>
      <c r="D19" s="31">
        <v>10</v>
      </c>
      <c r="E19" s="32">
        <v>200000</v>
      </c>
      <c r="F19" s="45">
        <f t="shared" si="0"/>
        <v>20000</v>
      </c>
      <c r="G19" s="35" t="s">
        <v>0</v>
      </c>
      <c r="H19" s="26"/>
    </row>
    <row r="20" spans="1:8" s="148" customFormat="1" x14ac:dyDescent="0.25">
      <c r="A20" s="26"/>
      <c r="B20" s="29" t="s">
        <v>204</v>
      </c>
      <c r="C20" s="30">
        <v>2016</v>
      </c>
      <c r="D20" s="31">
        <v>75</v>
      </c>
      <c r="E20" s="32">
        <v>250000</v>
      </c>
      <c r="F20" s="45">
        <f t="shared" si="0"/>
        <v>3333.3333333333335</v>
      </c>
      <c r="G20" s="35" t="s">
        <v>0</v>
      </c>
      <c r="H20" s="26"/>
    </row>
    <row r="21" spans="1:8" s="148" customFormat="1" x14ac:dyDescent="0.25">
      <c r="A21" s="26"/>
      <c r="B21" s="29" t="s">
        <v>186</v>
      </c>
      <c r="C21" s="30">
        <v>2016</v>
      </c>
      <c r="D21" s="31">
        <v>75</v>
      </c>
      <c r="E21" s="32">
        <v>5300000</v>
      </c>
      <c r="F21" s="45">
        <f t="shared" si="0"/>
        <v>70666.666666666672</v>
      </c>
      <c r="G21" s="35" t="s">
        <v>0</v>
      </c>
      <c r="H21" s="26"/>
    </row>
    <row r="22" spans="1:8" s="148" customFormat="1" x14ac:dyDescent="0.25">
      <c r="A22" s="26"/>
      <c r="B22" s="29" t="s">
        <v>209</v>
      </c>
      <c r="C22" s="30">
        <v>2016</v>
      </c>
      <c r="D22" s="31">
        <v>25</v>
      </c>
      <c r="E22" s="32">
        <v>1000000</v>
      </c>
      <c r="F22" s="45">
        <f t="shared" si="0"/>
        <v>40000</v>
      </c>
      <c r="G22" s="35" t="s">
        <v>0</v>
      </c>
      <c r="H22" s="26"/>
    </row>
    <row r="23" spans="1:8" s="148" customFormat="1" x14ac:dyDescent="0.25">
      <c r="A23" s="26"/>
      <c r="B23" s="29" t="s">
        <v>192</v>
      </c>
      <c r="C23" s="30">
        <v>2016</v>
      </c>
      <c r="D23" s="31">
        <v>30</v>
      </c>
      <c r="E23" s="32">
        <v>1000000</v>
      </c>
      <c r="F23" s="45">
        <f t="shared" si="0"/>
        <v>33333.333333333336</v>
      </c>
      <c r="G23" s="35" t="s">
        <v>0</v>
      </c>
      <c r="H23" s="26"/>
    </row>
    <row r="24" spans="1:8" s="148" customFormat="1" x14ac:dyDescent="0.25">
      <c r="A24" s="26"/>
      <c r="B24" s="29" t="s">
        <v>205</v>
      </c>
      <c r="C24" s="30">
        <v>2016</v>
      </c>
      <c r="D24" s="31">
        <v>10</v>
      </c>
      <c r="E24" s="32">
        <v>2500000</v>
      </c>
      <c r="F24" s="45">
        <f t="shared" si="0"/>
        <v>250000</v>
      </c>
      <c r="G24" s="35" t="s">
        <v>0</v>
      </c>
      <c r="H24" s="26"/>
    </row>
    <row r="25" spans="1:8" s="148" customFormat="1" x14ac:dyDescent="0.25">
      <c r="A25" s="26"/>
      <c r="B25" s="29" t="s">
        <v>183</v>
      </c>
      <c r="C25" s="30">
        <v>2016</v>
      </c>
      <c r="D25" s="31">
        <v>5</v>
      </c>
      <c r="E25" s="32">
        <v>450000</v>
      </c>
      <c r="F25" s="45">
        <f t="shared" si="0"/>
        <v>90000</v>
      </c>
      <c r="G25" s="35" t="s">
        <v>0</v>
      </c>
      <c r="H25" s="26"/>
    </row>
    <row r="26" spans="1:8" s="148" customFormat="1" x14ac:dyDescent="0.25">
      <c r="A26" s="26"/>
      <c r="B26" s="29" t="s">
        <v>210</v>
      </c>
      <c r="C26" s="30">
        <v>2016</v>
      </c>
      <c r="D26" s="31">
        <v>10</v>
      </c>
      <c r="E26" s="32">
        <v>700000</v>
      </c>
      <c r="F26" s="45">
        <f t="shared" si="0"/>
        <v>70000</v>
      </c>
      <c r="G26" s="35" t="s">
        <v>0</v>
      </c>
      <c r="H26" s="26"/>
    </row>
    <row r="27" spans="1:8" s="148" customFormat="1" x14ac:dyDescent="0.25">
      <c r="A27" s="26"/>
      <c r="B27" s="29" t="s">
        <v>192</v>
      </c>
      <c r="C27" s="30">
        <v>2016</v>
      </c>
      <c r="D27" s="31">
        <v>30</v>
      </c>
      <c r="E27" s="32">
        <v>1000000</v>
      </c>
      <c r="F27" s="45">
        <f t="shared" si="0"/>
        <v>33333.333333333336</v>
      </c>
      <c r="G27" s="35" t="s">
        <v>0</v>
      </c>
      <c r="H27" s="26"/>
    </row>
    <row r="28" spans="1:8" s="148" customFormat="1" x14ac:dyDescent="0.25">
      <c r="A28" s="26"/>
      <c r="B28" s="29" t="s">
        <v>189</v>
      </c>
      <c r="C28" s="30">
        <v>2016</v>
      </c>
      <c r="D28" s="31">
        <v>50</v>
      </c>
      <c r="E28" s="32">
        <v>700000</v>
      </c>
      <c r="F28" s="45">
        <f t="shared" si="0"/>
        <v>14000</v>
      </c>
      <c r="G28" s="35" t="s">
        <v>0</v>
      </c>
      <c r="H28" s="26"/>
    </row>
    <row r="29" spans="1:8" s="148" customFormat="1" x14ac:dyDescent="0.25">
      <c r="A29" s="26"/>
      <c r="B29" s="29" t="s">
        <v>207</v>
      </c>
      <c r="C29" s="30">
        <v>2016</v>
      </c>
      <c r="D29" s="31">
        <v>25</v>
      </c>
      <c r="E29" s="32">
        <v>1000000</v>
      </c>
      <c r="F29" s="45">
        <f t="shared" si="0"/>
        <v>40000</v>
      </c>
      <c r="G29" s="35" t="s">
        <v>0</v>
      </c>
      <c r="H29" s="26"/>
    </row>
    <row r="30" spans="1:8" s="148" customFormat="1" x14ac:dyDescent="0.25">
      <c r="A30" s="26"/>
      <c r="B30" s="29" t="s">
        <v>206</v>
      </c>
      <c r="C30" s="30">
        <v>2016</v>
      </c>
      <c r="D30" s="31">
        <v>50</v>
      </c>
      <c r="E30" s="32">
        <v>800000</v>
      </c>
      <c r="F30" s="45">
        <f t="shared" si="0"/>
        <v>16000</v>
      </c>
      <c r="G30" s="35" t="s">
        <v>0</v>
      </c>
      <c r="H30" s="26"/>
    </row>
    <row r="31" spans="1:8" s="148" customFormat="1" x14ac:dyDescent="0.25">
      <c r="A31" s="26"/>
      <c r="B31" s="29" t="s">
        <v>184</v>
      </c>
      <c r="C31" s="30">
        <v>2016</v>
      </c>
      <c r="D31" s="31">
        <v>50</v>
      </c>
      <c r="E31" s="32">
        <v>2100000</v>
      </c>
      <c r="F31" s="45">
        <f t="shared" si="0"/>
        <v>42000</v>
      </c>
      <c r="G31" s="35" t="s">
        <v>0</v>
      </c>
      <c r="H31" s="26"/>
    </row>
    <row r="32" spans="1:8" s="148" customFormat="1" x14ac:dyDescent="0.25">
      <c r="A32" s="26"/>
      <c r="B32" s="29" t="s">
        <v>186</v>
      </c>
      <c r="C32" s="30">
        <v>2016</v>
      </c>
      <c r="D32" s="31">
        <v>75</v>
      </c>
      <c r="E32" s="32">
        <v>1000000</v>
      </c>
      <c r="F32" s="45">
        <f t="shared" si="0"/>
        <v>13333.333333333334</v>
      </c>
      <c r="G32" s="35" t="s">
        <v>0</v>
      </c>
      <c r="H32" s="26"/>
    </row>
    <row r="33" spans="1:8" s="148" customFormat="1" x14ac:dyDescent="0.25">
      <c r="A33" s="26"/>
      <c r="B33" s="29" t="s">
        <v>204</v>
      </c>
      <c r="C33" s="30">
        <v>2016</v>
      </c>
      <c r="D33" s="31">
        <v>75</v>
      </c>
      <c r="E33" s="32">
        <v>700000</v>
      </c>
      <c r="F33" s="45">
        <f t="shared" si="0"/>
        <v>9333.3333333333339</v>
      </c>
      <c r="G33" s="35" t="s">
        <v>0</v>
      </c>
      <c r="H33" s="26"/>
    </row>
    <row r="34" spans="1:8" s="148" customFormat="1" x14ac:dyDescent="0.25">
      <c r="A34" s="26"/>
      <c r="B34" s="29" t="s">
        <v>204</v>
      </c>
      <c r="C34" s="30">
        <v>2016</v>
      </c>
      <c r="D34" s="31">
        <v>75</v>
      </c>
      <c r="E34" s="32">
        <v>1000000</v>
      </c>
      <c r="F34" s="45">
        <f t="shared" si="0"/>
        <v>13333.333333333334</v>
      </c>
      <c r="G34" s="35" t="s">
        <v>0</v>
      </c>
      <c r="H34" s="26"/>
    </row>
    <row r="35" spans="1:8" s="148" customFormat="1" x14ac:dyDescent="0.25">
      <c r="A35" s="26"/>
      <c r="B35" s="29" t="s">
        <v>204</v>
      </c>
      <c r="C35" s="30">
        <v>2016</v>
      </c>
      <c r="D35" s="31">
        <v>75</v>
      </c>
      <c r="E35" s="32">
        <v>1000000</v>
      </c>
      <c r="F35" s="45">
        <f t="shared" si="0"/>
        <v>13333.333333333334</v>
      </c>
      <c r="G35" s="35" t="s">
        <v>0</v>
      </c>
      <c r="H35" s="26"/>
    </row>
    <row r="36" spans="1:8" s="148" customFormat="1" x14ac:dyDescent="0.25">
      <c r="A36" s="26"/>
      <c r="B36" s="29" t="s">
        <v>208</v>
      </c>
      <c r="C36" s="30">
        <v>2016</v>
      </c>
      <c r="D36" s="31">
        <v>10</v>
      </c>
      <c r="E36" s="32">
        <v>200000</v>
      </c>
      <c r="F36" s="45">
        <f t="shared" si="0"/>
        <v>20000</v>
      </c>
      <c r="G36" s="35" t="s">
        <v>0</v>
      </c>
      <c r="H36" s="26"/>
    </row>
    <row r="37" spans="1:8" s="148" customFormat="1" x14ac:dyDescent="0.25">
      <c r="A37" s="26"/>
      <c r="B37" s="29" t="s">
        <v>211</v>
      </c>
      <c r="C37" s="30">
        <v>2016</v>
      </c>
      <c r="D37" s="31">
        <v>25</v>
      </c>
      <c r="E37" s="32">
        <v>1000000</v>
      </c>
      <c r="F37" s="45">
        <f t="shared" si="0"/>
        <v>40000</v>
      </c>
      <c r="G37" s="35" t="s">
        <v>0</v>
      </c>
      <c r="H37" s="26"/>
    </row>
    <row r="38" spans="1:8" s="148" customFormat="1" x14ac:dyDescent="0.25">
      <c r="A38" s="26"/>
      <c r="B38" s="109" t="s">
        <v>72</v>
      </c>
      <c r="C38" s="165"/>
      <c r="D38" s="166"/>
      <c r="E38" s="167"/>
      <c r="F38" s="46">
        <f>SUMIF(C8:C37,"2015",F8:F37)</f>
        <v>570133.33333333337</v>
      </c>
      <c r="G38" s="47" t="s">
        <v>0</v>
      </c>
      <c r="H38" s="26"/>
    </row>
    <row r="39" spans="1:8" s="148" customFormat="1" x14ac:dyDescent="0.25">
      <c r="A39" s="26"/>
      <c r="B39" s="107" t="s">
        <v>130</v>
      </c>
      <c r="C39" s="168"/>
      <c r="D39" s="169"/>
      <c r="E39" s="170"/>
      <c r="F39" s="46">
        <f>SUMIF(C8:C37,"2016",F8:F37)</f>
        <v>812000.00000000023</v>
      </c>
      <c r="G39" s="47" t="s">
        <v>0</v>
      </c>
      <c r="H39" s="26"/>
    </row>
    <row r="40" spans="1:8" s="148" customFormat="1" x14ac:dyDescent="0.25">
      <c r="A40" s="26"/>
      <c r="B40" s="50" t="s">
        <v>36</v>
      </c>
      <c r="C40" s="171"/>
      <c r="D40" s="172"/>
      <c r="E40" s="172"/>
      <c r="F40" s="48">
        <f>F38+F39</f>
        <v>1382133.3333333335</v>
      </c>
      <c r="G40" s="49" t="s">
        <v>0</v>
      </c>
      <c r="H40" s="26"/>
    </row>
    <row r="41" spans="1:8" s="148" customFormat="1" x14ac:dyDescent="0.25">
      <c r="A41" s="26"/>
      <c r="B41" s="26"/>
      <c r="C41" s="164"/>
      <c r="D41" s="26"/>
      <c r="E41" s="26"/>
      <c r="F41" s="26"/>
      <c r="G41" s="26"/>
      <c r="H41" s="26"/>
    </row>
    <row r="42" spans="1:8" s="148" customFormat="1" x14ac:dyDescent="0.25">
      <c r="A42" s="26"/>
      <c r="B42" s="26"/>
      <c r="C42" s="164"/>
      <c r="D42" s="26"/>
      <c r="E42" s="26"/>
      <c r="F42" s="26"/>
      <c r="G42" s="26"/>
      <c r="H42" s="26"/>
    </row>
    <row r="43" spans="1:8" s="148" customFormat="1" x14ac:dyDescent="0.25">
      <c r="A43" s="26"/>
      <c r="B43" s="26"/>
      <c r="C43" s="164"/>
      <c r="D43" s="26"/>
      <c r="E43" s="26"/>
      <c r="F43" s="173"/>
      <c r="G43" s="173"/>
      <c r="H43" s="26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t="12" hidden="1" customHeight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Greve Vandværk a.m.b.a.</v>
      </c>
      <c r="B1" s="56"/>
      <c r="C1" s="56"/>
      <c r="D1" s="176"/>
      <c r="E1" s="56"/>
    </row>
    <row r="2" spans="1:5" x14ac:dyDescent="0.25">
      <c r="A2" s="219" t="str">
        <f>'1. Forside'!A2</f>
        <v>V068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199</v>
      </c>
      <c r="C8" s="51">
        <v>500000</v>
      </c>
      <c r="D8" s="181" t="s">
        <v>0</v>
      </c>
      <c r="E8" s="56"/>
    </row>
    <row r="9" spans="1:5" x14ac:dyDescent="0.25">
      <c r="A9" s="56"/>
      <c r="B9" s="206" t="s">
        <v>200</v>
      </c>
      <c r="C9" s="51">
        <v>50000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583000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212</v>
      </c>
      <c r="C13" s="178"/>
      <c r="D13" s="179"/>
      <c r="E13" s="56"/>
    </row>
    <row r="14" spans="1:5" x14ac:dyDescent="0.25">
      <c r="A14" s="56"/>
      <c r="B14" s="53" t="s">
        <v>213</v>
      </c>
      <c r="C14" s="180">
        <v>12472000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12472000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0" t="s">
        <v>140</v>
      </c>
      <c r="C18" s="261"/>
      <c r="D18" s="262"/>
      <c r="E18" s="56"/>
    </row>
    <row r="19" spans="1:5" x14ac:dyDescent="0.25">
      <c r="A19" s="56"/>
      <c r="B19" s="53" t="s">
        <v>70</v>
      </c>
      <c r="C19" s="51">
        <v>140000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34000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174000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3" t="s">
        <v>141</v>
      </c>
      <c r="C24" s="264"/>
      <c r="D24" s="265"/>
      <c r="E24" s="56"/>
    </row>
    <row r="25" spans="1:5" x14ac:dyDescent="0.25">
      <c r="A25" s="56"/>
      <c r="B25" s="108" t="s">
        <v>142</v>
      </c>
      <c r="C25" s="19">
        <v>11160235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10950500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209735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x14ac:dyDescent="0.25"/>
    <row r="50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2015-10-01T11:26:50Z</dcterms:modified>
</cp:coreProperties>
</file>