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1760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state="hidden" r:id="rId12"/>
    <sheet name="13. Kontrol med indtægtsrammen" sheetId="19" r:id="rId13"/>
    <sheet name="14. EEG" sheetId="17" r:id="rId14"/>
    <sheet name="Ark1" sheetId="20" r:id="rId15"/>
  </sheets>
  <calcPr calcId="145621"/>
</workbook>
</file>

<file path=xl/calcChain.xml><?xml version="1.0" encoding="utf-8"?>
<calcChain xmlns="http://schemas.openxmlformats.org/spreadsheetml/2006/main">
  <c r="F9" i="7" l="1"/>
  <c r="F10" i="7"/>
  <c r="F11" i="7"/>
  <c r="F12" i="7"/>
  <c r="F13" i="7"/>
  <c r="F14" i="7"/>
  <c r="F15" i="7"/>
  <c r="F16" i="7"/>
  <c r="C9" i="4" l="1"/>
  <c r="F9" i="2" l="1"/>
  <c r="F10" i="2"/>
  <c r="F11" i="2"/>
  <c r="F12" i="2"/>
  <c r="E31" i="19" l="1"/>
  <c r="C36" i="19" l="1"/>
  <c r="E36" i="19" s="1"/>
  <c r="F18" i="7" l="1"/>
  <c r="C26" i="19" l="1"/>
  <c r="C17" i="19"/>
  <c r="A2" i="15" l="1"/>
  <c r="C12" i="8" s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C9" i="9" s="1"/>
  <c r="C15" i="8" s="1"/>
  <c r="A2" i="11"/>
  <c r="A2" i="7"/>
  <c r="A2" i="8"/>
  <c r="A2" i="4"/>
  <c r="E29" i="19" l="1"/>
  <c r="C13" i="3"/>
  <c r="C22" i="8" s="1"/>
  <c r="C13" i="15"/>
  <c r="C15" i="15" s="1"/>
  <c r="C11" i="8" s="1"/>
  <c r="C14" i="16"/>
  <c r="C8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C9" i="12" l="1"/>
  <c r="C31" i="8" s="1"/>
  <c r="E31" i="8" s="1"/>
  <c r="F8" i="2" l="1"/>
  <c r="F8" i="7"/>
  <c r="F17" i="7" s="1"/>
  <c r="F13" i="2" l="1"/>
  <c r="C9" i="10" s="1"/>
  <c r="C15" i="11" l="1"/>
  <c r="C28" i="8" s="1"/>
  <c r="C15" i="4"/>
  <c r="C26" i="8" s="1"/>
  <c r="C25" i="3"/>
  <c r="C24" i="8" s="1"/>
  <c r="F19" i="7"/>
  <c r="C18" i="8" s="1"/>
  <c r="C19" i="3"/>
  <c r="C23" i="8" s="1"/>
  <c r="C8" i="3"/>
  <c r="C21" i="8" s="1"/>
  <c r="C25" i="8"/>
  <c r="C10" i="10"/>
  <c r="C17" i="8" s="1"/>
  <c r="F15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<sst xmlns="http://schemas.openxmlformats.org/spreadsheetml/2006/main" count="381" uniqueCount="197">
  <si>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</si>
  <si>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</si>
  <si>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</si>
  <si>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</si>
  <si>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</si>
  <si>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</si>
  <si>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</si>
  <si>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</si>
  <si>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</si>
  <si>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</si>
  <si>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</si>
  <si>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</si>
  <si>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</si>
  <si>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</si>
  <si>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</si>
  <si>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</si>
  <si>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</si>
  <si>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</si>
  <si>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</si>
  <si>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</si>
  <si>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</si>
  <si>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</si>
  <si>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</si>
  <si>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</si>
  <si>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</si>
  <si>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</si>
  <si>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</si>
  <si>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</si>
  <si>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</si>
  <si>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</si>
  <si>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</si>
  <si>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</si>
  <si>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</si>
  <si>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</si>
  <si>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</si>
  <si>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</si>
  <si>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</si>
  <si>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</si>
  <si>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</si>
  <si>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</si>
  <si>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</si>
  <si>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</si>
  <si>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</si>
  <si>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</si>
  <si>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</si>
  <si>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</si>
  <si>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</si>
  <si>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</si>
  <si>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</si>
  <si>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</si>
  <si>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</si>
  <si>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</si>
  <si>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</si>
  <si>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</si>
  <si>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</si>
  <si>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</si>
  <si>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</si>
  <si>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</si>
  <si>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</si>
  <si>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</si>
  <si>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</si>
  <si>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</si>
  <si>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</si>
  <si>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</si>
  <si>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</si>
  <si>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</si>
  <si>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</si>
  <si>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</si>
  <si>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</si>
  <si>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</si>
  <si>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</si>
  <si>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</si>
  <si>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</si>
  <si>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</si>
  <si>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</si>
  <si>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</si>
  <si>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</si>
  <si>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</si>
  <si>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</si>
  <si>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</si>
  <si>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</si>
  <si>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</si>
  <si>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</si>
  <si>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</si>
  <si>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</si>
  <si>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</si>
  <si>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</si>
  <si>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</si>
  <si>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</si>
  <si>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</si>
  <si>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</si>
  <si>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</si>
  <si>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</si>
  <si>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</si>
  <si>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</si>
  <si>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</si>
  <si>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</si>
  <si>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</si>
  <si>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</si>
  <si>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</si>
  <si>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</si>
  <si>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</si>
  <si>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</si>
  <si>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</si>
  <si>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</si>
  <si>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</si>
  <si>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</si>
  <si>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</si>
  <si>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</si>
  <si>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Tillæg for gennemførte investeringer i 2012-2014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</si>
  <si>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</si>
  <si>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</si>
  <si>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</si>
  <si>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</si>
  <si>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</si>
  <si>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</si>
  <si>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</si>
  <si>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</si>
  <si>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</si>
  <si>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</si>
  <si>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</si>
  <si>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</si>
  <si>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</si>
  <si>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</si>
  <si>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</si>
  <si>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</si>
  <si>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</si>
  <si>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</si>
  <si>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</si>
  <si>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</si>
  <si>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</si>
  <si>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</si>
  <si>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</si>
  <si>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</si>
  <si>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</si>
  <si>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</si>
  <si>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</si>
  <si>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</si>
  <si>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</si>
  <si>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</si>
  <si>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</si>
  <si>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</si>
  <si>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</si>
  <si>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</si>
  <si>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</si>
  <si>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</si>
  <si>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</si>
  <si>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</si>
  <si>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</si>
  <si>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</si>
  <si>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</si>
  <si>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</si>
  <si>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</si>
  <si>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</si>
  <si>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</si>
  <si>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</si>
  <si>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</si>
  <si>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</si>
  <si>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</si>
  <si>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</si>
  <si>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</si>
  <si>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</si>
  <si>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</si>
  <si>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</si>
  <si>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</si>
  <si>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</si>
  <si>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</si>
  <si>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</si>
  <si>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</si>
  <si>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</si>
  <si>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</si>
  <si>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</si>
  <si>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</si>
  <si>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</si>
  <si>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</si>
  <si>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</si>
  <si>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</si>
  <si>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Tillæg for afgift for ledningsført vand i 2015</t>
  </si>
  <si>
    <r>
      <t xml:space="preserve">Afgift for ledningsført vand </t>
    </r>
    <r>
      <rPr>
        <sz val="10"/>
        <color rgb="FFFF0000"/>
        <rFont val="Times New Roman"/>
        <family val="1"/>
      </rPr>
      <t>(6,53 kr./m</t>
    </r>
    <r>
      <rPr>
        <vertAlign val="superscript"/>
        <sz val="10"/>
        <color rgb="FFFF0000"/>
        <rFont val="Times New Roman"/>
        <family val="1"/>
      </rPr>
      <t>3</t>
    </r>
    <r>
      <rPr>
        <sz val="10"/>
        <color rgb="FFFF0000"/>
        <rFont val="Times New Roman"/>
        <family val="1"/>
      </rPr>
      <t>)</t>
    </r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</si>
  <si>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</si>
  <si>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</si>
  <si>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</si>
  <si>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</si>
  <si>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Stik på ledningsnet, Konstruktioner</t>
  </si>
  <si>
    <t>2014</t>
  </si>
  <si>
    <t>75</t>
  </si>
  <si>
    <t>Ø110 mm &lt; Ledningsnet ≤ Ø 250 mm</t>
  </si>
  <si>
    <t>Ø 50mm &lt; Ledningsnet ≤ Ø110 mm</t>
  </si>
  <si>
    <t>Afregningsmålere, elektroniske ≤ Ø 110mm (Qn 10)</t>
  </si>
  <si>
    <t>10</t>
  </si>
  <si>
    <t>Dokumenteret Drikkevandssikkerhed (DDS)</t>
  </si>
  <si>
    <t>Fjernaflæsning af målere</t>
  </si>
  <si>
    <t>Ø 250 mm &lt; Ledningsnet ≤ Ø 500mm</t>
  </si>
  <si>
    <t>Udpumpningsanlæg, rentvandspumper på vandværk</t>
  </si>
  <si>
    <t>SRO anlæg</t>
  </si>
  <si>
    <t>Grindsted Vandværk a.m.b.a.</t>
  </si>
  <si>
    <t>V069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</si>
</sst>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70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rgb="FFFF0000"/>
      <name val="Times New Roman"/>
      <family val="1"/>
    </font>
    <font>
      <vertAlign val="superscript"/>
      <sz val="10"/>
      <color rgb="FFFF0000"/>
      <name val="Times New Roman"/>
      <family val="1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9" fillId="2" borderId="0" xfId="0" applyFont="1" applyFill="1" applyProtection="1"/>
    <xf numFmtId="0" fontId="69" fillId="56" borderId="0" xfId="0" applyFont="1" applyFill="1" applyProtection="1"/>
    <xf numFmtId="165" fontId="69" fillId="56" borderId="0" xfId="1" applyNumberFormat="1" applyFont="1" applyFill="1" applyAlignment="1" applyProtection="1">
      <alignment wrapText="1"/>
    </xf>
    <xf numFmtId="0" fontId="69" fillId="56" borderId="0" xfId="0" applyFont="1" applyFill="1" applyAlignment="1" applyProtection="1">
      <alignment horizontal="left" wrapText="1"/>
    </xf>
    <xf numFmtId="3" fontId="69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195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196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51" t="s">
        <v>58</v>
      </c>
      <c r="E8" s="251"/>
      <c r="F8" s="251"/>
      <c r="G8" s="123"/>
      <c r="H8" s="123"/>
      <c r="I8" s="123"/>
    </row>
    <row r="9" spans="1:9" x14ac:dyDescent="0.25">
      <c r="A9" s="121"/>
      <c r="B9" s="121"/>
      <c r="C9" s="121"/>
      <c r="D9" s="256" t="s">
        <v>106</v>
      </c>
      <c r="E9" s="256"/>
      <c r="F9" s="256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52" t="s">
        <v>59</v>
      </c>
      <c r="E13" s="252"/>
      <c r="F13" s="252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53" t="s">
        <v>60</v>
      </c>
      <c r="E16" s="254"/>
      <c r="F16" s="255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0" t="s">
        <v>2</v>
      </c>
      <c r="E17" s="231"/>
      <c r="F17" s="232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0" t="s">
        <v>129</v>
      </c>
      <c r="E18" s="231"/>
      <c r="F18" s="232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48" t="s">
        <v>44</v>
      </c>
      <c r="E19" s="249"/>
      <c r="F19" s="250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48" t="s">
        <v>61</v>
      </c>
      <c r="E20" s="249"/>
      <c r="F20" s="250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48" t="s">
        <v>87</v>
      </c>
      <c r="E21" s="249"/>
      <c r="F21" s="250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48" t="s">
        <v>62</v>
      </c>
      <c r="E22" s="249"/>
      <c r="F22" s="250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45" t="s">
        <v>42</v>
      </c>
      <c r="E23" s="246"/>
      <c r="F23" s="247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42" t="s">
        <v>63</v>
      </c>
      <c r="E24" s="243"/>
      <c r="F24" s="244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39" t="s">
        <v>43</v>
      </c>
      <c r="E25" s="240"/>
      <c r="F25" s="241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36" t="s">
        <v>64</v>
      </c>
      <c r="E26" s="237"/>
      <c r="F26" s="238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27" t="s">
        <v>138</v>
      </c>
      <c r="E27" s="228"/>
      <c r="F27" s="229"/>
      <c r="G27" s="126"/>
      <c r="H27" s="121"/>
      <c r="I27" s="121"/>
    </row>
    <row r="28" spans="1:9" x14ac:dyDescent="0.25">
      <c r="A28" s="121"/>
      <c r="B28" s="121"/>
      <c r="C28" s="127" t="s">
        <v>128</v>
      </c>
      <c r="D28" s="233" t="s">
        <v>139</v>
      </c>
      <c r="E28" s="234"/>
      <c r="F28" s="235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8:F8"/>
    <mergeCell ref="D13:F13"/>
    <mergeCell ref="D16:F16"/>
    <mergeCell ref="D17:F17"/>
    <mergeCell ref="D19:F19"/>
    <mergeCell ref="D9:F9"/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6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Grindsted Vandværk a.m.b.a.</v>
      </c>
      <c r="B1" s="56"/>
      <c r="C1" s="56"/>
      <c r="D1" s="56"/>
      <c r="E1" s="56"/>
    </row>
    <row r="2" spans="1:5" x14ac:dyDescent="0.25">
      <c r="A2" s="220" t="str">
        <f>'1. Forside'!A2</f>
        <v>V069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119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146</v>
      </c>
      <c r="C6" s="178"/>
      <c r="D6" s="189"/>
      <c r="E6" s="56"/>
    </row>
    <row r="7" spans="1:5" x14ac:dyDescent="0.25">
      <c r="A7" s="56"/>
      <c r="B7" s="212" t="s">
        <v>190</v>
      </c>
      <c r="C7" s="51">
        <v>50000</v>
      </c>
      <c r="D7" s="190" t="s">
        <v>0</v>
      </c>
      <c r="E7" s="56"/>
    </row>
    <row r="8" spans="1:5" x14ac:dyDescent="0.25">
      <c r="A8" s="56"/>
      <c r="B8" s="212" t="s">
        <v>191</v>
      </c>
      <c r="C8" s="51">
        <v>63000</v>
      </c>
      <c r="D8" s="190" t="s">
        <v>0</v>
      </c>
      <c r="E8" s="56"/>
    </row>
    <row r="9" spans="1:5" x14ac:dyDescent="0.25">
      <c r="A9" s="56"/>
      <c r="B9" s="54" t="s">
        <v>36</v>
      </c>
      <c r="C9" s="55">
        <f>SUM(C7:C8)</f>
        <v>113000</v>
      </c>
      <c r="D9" s="191" t="s">
        <v>0</v>
      </c>
      <c r="E9" s="56"/>
    </row>
    <row r="10" spans="1:5" x14ac:dyDescent="0.25">
      <c r="A10" s="56"/>
      <c r="B10" s="56"/>
      <c r="C10" s="182"/>
      <c r="D10" s="56"/>
      <c r="E10" s="56"/>
    </row>
    <row r="11" spans="1:5" x14ac:dyDescent="0.25">
      <c r="A11" s="56"/>
      <c r="B11" s="56"/>
      <c r="C11" s="182"/>
      <c r="D11" s="56"/>
      <c r="E11" s="56"/>
    </row>
    <row r="12" spans="1:5" ht="27.2" customHeight="1" x14ac:dyDescent="0.25">
      <c r="A12" s="56"/>
      <c r="B12" s="20" t="s">
        <v>147</v>
      </c>
      <c r="C12" s="192"/>
      <c r="D12" s="189"/>
      <c r="E12" s="56"/>
    </row>
    <row r="13" spans="1:5" ht="16.7" customHeight="1" x14ac:dyDescent="0.25">
      <c r="A13" s="56"/>
      <c r="B13" s="108" t="s">
        <v>148</v>
      </c>
      <c r="C13" s="19">
        <v>228147</v>
      </c>
      <c r="D13" s="151" t="s">
        <v>0</v>
      </c>
      <c r="E13" s="56"/>
    </row>
    <row r="14" spans="1:5" ht="16.7" customHeight="1" x14ac:dyDescent="0.25">
      <c r="A14" s="56"/>
      <c r="B14" s="108" t="s">
        <v>149</v>
      </c>
      <c r="C14" s="40">
        <v>311000</v>
      </c>
      <c r="D14" s="151" t="s">
        <v>0</v>
      </c>
      <c r="E14" s="56"/>
    </row>
    <row r="15" spans="1:5" x14ac:dyDescent="0.25">
      <c r="A15" s="56"/>
      <c r="B15" s="28" t="s">
        <v>150</v>
      </c>
      <c r="C15" s="55">
        <f>C13-C14</f>
        <v>-82853</v>
      </c>
      <c r="D15" s="153" t="s">
        <v>0</v>
      </c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x14ac:dyDescent="0.25">
      <c r="A18" s="56"/>
      <c r="B18" s="193"/>
      <c r="C18" s="56"/>
      <c r="D18" s="56"/>
      <c r="E18" s="56"/>
    </row>
    <row r="19" spans="1:5" ht="15.75" hidden="1" x14ac:dyDescent="0.25">
      <c r="B19" s="194"/>
      <c r="E19" s="195"/>
    </row>
    <row r="20" spans="1:5" ht="15.75" hidden="1" x14ac:dyDescent="0.25">
      <c r="B20" s="195"/>
      <c r="C20" s="195"/>
    </row>
    <row r="21" spans="1:5" ht="15.75" hidden="1" x14ac:dyDescent="0.25">
      <c r="B21" s="195"/>
      <c r="E21" s="195"/>
    </row>
    <row r="22" spans="1:5" ht="15.75" hidden="1" x14ac:dyDescent="0.25">
      <c r="B22" s="195"/>
      <c r="D22" s="195"/>
    </row>
    <row r="23" spans="1:5" ht="15.75" hidden="1" x14ac:dyDescent="0.25">
      <c r="B23" s="195"/>
      <c r="C23" s="195"/>
    </row>
    <row r="24" spans="1:5" ht="15.75" hidden="1" x14ac:dyDescent="0.25">
      <c r="B24" s="195"/>
      <c r="C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5"/>
      <c r="D27" s="195"/>
    </row>
    <row r="28" spans="1:5" ht="15.75" hidden="1" x14ac:dyDescent="0.25">
      <c r="B28" s="194"/>
      <c r="C28" s="194"/>
    </row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idden="1" x14ac:dyDescent="0.25"/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5"/>
    </row>
    <row r="63" spans="2:2" ht="15.75" hidden="1" x14ac:dyDescent="0.25">
      <c r="B63" s="194"/>
    </row>
    <row r="64" spans="2:2" hidden="1" x14ac:dyDescent="0.25"/>
    <row r="65" spans="1:5" hidden="1" x14ac:dyDescent="0.25"/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>
      <c r="A72" s="185"/>
      <c r="B72" s="185"/>
      <c r="C72" s="185"/>
      <c r="D72" s="185"/>
      <c r="E72" s="185"/>
    </row>
    <row r="73" spans="1:5" hidden="1" x14ac:dyDescent="0.25"/>
    <row r="74" spans="1:5" hidden="1" x14ac:dyDescent="0.25"/>
    <row r="75" spans="1:5" hidden="1" x14ac:dyDescent="0.25"/>
    <row r="76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Grindsted Vandværk a.m.b.a.</v>
      </c>
      <c r="B1" s="26"/>
      <c r="C1" s="26"/>
      <c r="D1" s="26"/>
      <c r="E1" s="26"/>
    </row>
    <row r="2" spans="1:5" x14ac:dyDescent="0.25">
      <c r="A2" s="221" t="str">
        <f>'1. Forside'!A2</f>
        <v>V069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179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151</v>
      </c>
      <c r="C6" s="197"/>
      <c r="D6" s="198"/>
      <c r="E6" s="26"/>
    </row>
    <row r="7" spans="1:5" x14ac:dyDescent="0.25">
      <c r="A7" s="26"/>
      <c r="B7" s="110" t="s">
        <v>152</v>
      </c>
      <c r="C7" s="51">
        <v>1000</v>
      </c>
      <c r="D7" s="190" t="s">
        <v>0</v>
      </c>
      <c r="E7" s="26"/>
    </row>
    <row r="8" spans="1:5" x14ac:dyDescent="0.25">
      <c r="A8" s="26"/>
      <c r="B8" s="110" t="s">
        <v>153</v>
      </c>
      <c r="C8" s="51">
        <v>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1000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157</v>
      </c>
      <c r="C12" s="199"/>
      <c r="D12" s="198"/>
      <c r="E12" s="26"/>
    </row>
    <row r="13" spans="1:5" x14ac:dyDescent="0.25">
      <c r="A13" s="26"/>
      <c r="B13" s="108" t="s">
        <v>154</v>
      </c>
      <c r="C13" s="19">
        <v>-596</v>
      </c>
      <c r="D13" s="151" t="s">
        <v>0</v>
      </c>
      <c r="E13" s="26"/>
    </row>
    <row r="14" spans="1:5" x14ac:dyDescent="0.25">
      <c r="A14" s="26"/>
      <c r="B14" s="108" t="s">
        <v>155</v>
      </c>
      <c r="C14" s="40">
        <v>0</v>
      </c>
      <c r="D14" s="151" t="s">
        <v>0</v>
      </c>
      <c r="E14" s="26"/>
    </row>
    <row r="15" spans="1:5" x14ac:dyDescent="0.25">
      <c r="A15" s="26"/>
      <c r="B15" s="28" t="s">
        <v>156</v>
      </c>
      <c r="C15" s="55">
        <f>C13-C14</f>
        <v>-596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Grindsted Vandværk a.m.b.a.</v>
      </c>
      <c r="B1" s="26"/>
      <c r="C1" s="26"/>
      <c r="D1" s="26"/>
      <c r="E1" s="26"/>
    </row>
    <row r="2" spans="1:5" x14ac:dyDescent="0.25">
      <c r="A2" s="221" t="str">
        <f>'1. Forside'!A2</f>
        <v>V069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180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322344</v>
      </c>
      <c r="D7" s="190" t="s">
        <v>0</v>
      </c>
      <c r="E7" s="26"/>
    </row>
    <row r="8" spans="1:5" x14ac:dyDescent="0.25">
      <c r="A8" s="26"/>
      <c r="B8" s="111" t="s">
        <v>158</v>
      </c>
      <c r="C8" s="51">
        <v>322344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0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0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v>0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Grindsted Vandværk a.m.b.a.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V069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181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15362948.934920024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159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4197086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160</v>
      </c>
      <c r="C10" s="14">
        <v>44583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161</v>
      </c>
      <c r="C11" s="14">
        <v>-111273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162</v>
      </c>
      <c r="C12" s="14">
        <v>403567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4533963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266172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266172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0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-3658397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-3658397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1141738</v>
      </c>
      <c r="D27" s="79" t="s">
        <v>0</v>
      </c>
      <c r="E27" s="10">
        <f>IF(C27&lt;0,0,-C27)</f>
        <v>-1141738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163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163</v>
      </c>
      <c r="C31" s="208"/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11835156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11835156</v>
      </c>
      <c r="D36" s="79" t="s">
        <v>0</v>
      </c>
      <c r="E36" s="10">
        <f>-C36</f>
        <v>-11835156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2386054.9349200241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Grindsted Vandværk a.m.b.a.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V069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182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78492</v>
      </c>
      <c r="D7" s="222" t="s">
        <v>0</v>
      </c>
      <c r="E7" s="223">
        <v>158114</v>
      </c>
      <c r="F7" s="222" t="s">
        <v>0</v>
      </c>
      <c r="G7" s="223">
        <v>0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0</v>
      </c>
      <c r="F8" s="222" t="s">
        <v>0</v>
      </c>
      <c r="G8" s="224">
        <v>0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-78492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78492</v>
      </c>
      <c r="D11" s="226" t="s">
        <v>0</v>
      </c>
      <c r="E11" s="55">
        <f>C11+E7-E8-E9</f>
        <v>236606</v>
      </c>
      <c r="F11" s="226" t="s">
        <v>0</v>
      </c>
      <c r="G11" s="55">
        <f>E11+G7-G8-G9</f>
        <v>236606</v>
      </c>
      <c r="H11" s="226" t="s">
        <v>0</v>
      </c>
      <c r="I11" s="55">
        <f>G11+I7-I8-I9</f>
        <v>236606</v>
      </c>
      <c r="J11" s="226" t="s">
        <v>0</v>
      </c>
      <c r="K11" s="55">
        <f>K7-K8-K9+K10+I11</f>
        <v>158114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sheetProtection password="C6ED" sheet="1" objects="1" scenarios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Grindsted Vandværk a.m.b.a.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V069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4206454.113554311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-15984.525631506382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-68145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4122324.5879228045</v>
      </c>
      <c r="D13" s="79" t="s">
        <v>0</v>
      </c>
      <c r="E13" s="6">
        <f>C13</f>
        <v>4122324.5879228045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4127839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109</v>
      </c>
      <c r="C16" s="14">
        <f>'6. Gennemførte investeringer'!F15</f>
        <v>420010.46666666667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110</v>
      </c>
      <c r="C17" s="14">
        <f>'7. Korrektion investeringer'!C10</f>
        <v>185735.10666666669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111</v>
      </c>
      <c r="C18" s="14">
        <f>'8. Planlagte investeringer'!F19</f>
        <v>382466.66666666669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5116051.24</v>
      </c>
      <c r="D19" s="79" t="s">
        <v>0</v>
      </c>
      <c r="E19" s="8">
        <f>C19</f>
        <v>5116051.24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140</v>
      </c>
      <c r="C21" s="14">
        <f>'9. 1-1 omkostninger'!C8</f>
        <v>32500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172</v>
      </c>
      <c r="C22" s="14">
        <f>'9. 1-1 omkostninger'!C13</f>
        <v>7183000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173</v>
      </c>
      <c r="C23" s="14">
        <f>'9. 1-1 omkostninger'!C19</f>
        <v>58500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112</v>
      </c>
      <c r="C24" s="14">
        <f>'9. 1-1 omkostninger'!C25</f>
        <v>-58410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146</v>
      </c>
      <c r="C25" s="14">
        <f>'10. Miljø- og servicemål'!C9</f>
        <v>113000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113</v>
      </c>
      <c r="C26" s="14">
        <f>'10. Miljø- og servicemål'!C15</f>
        <v>-82853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174</v>
      </c>
      <c r="C27" s="14">
        <f>'11. Nettofinansielle poster'!C9</f>
        <v>1000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114</v>
      </c>
      <c r="C28" s="14">
        <f>'11. Nettofinansielle poster'!C15</f>
        <v>-596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7246141</v>
      </c>
      <c r="D29" s="79" t="s">
        <v>0</v>
      </c>
      <c r="E29" s="6">
        <f>C29</f>
        <v>7246141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0</v>
      </c>
      <c r="D31" s="79" t="s">
        <v>0</v>
      </c>
      <c r="E31" s="10">
        <f>C31</f>
        <v>0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176</v>
      </c>
      <c r="C33" s="11">
        <f>'13. Kontrol med indtægtsrammen'!E37</f>
        <v>2386054.9349200241</v>
      </c>
      <c r="D33" s="79" t="s">
        <v>0</v>
      </c>
      <c r="E33" s="12">
        <f>C33</f>
        <v>2386054.9349200241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115</v>
      </c>
      <c r="C35" s="11"/>
      <c r="D35" s="100"/>
      <c r="E35" s="10">
        <f>E13+E19+E29+E31+E33</f>
        <v>18870571.762842827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116</v>
      </c>
      <c r="C36" s="101"/>
      <c r="D36" s="102"/>
      <c r="E36" s="140">
        <v>1069505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117</v>
      </c>
      <c r="C37" s="104"/>
      <c r="D37" s="105"/>
      <c r="E37" s="67">
        <f>E35/E36</f>
        <v>17.644210885262645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118</v>
      </c>
      <c r="C38" s="104"/>
      <c r="D38" s="105"/>
      <c r="E38" s="67">
        <f>(E35-C22)/E36</f>
        <v>10.928019750111337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Grindsted Vandværk a.m.b.a.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V069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125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164</v>
      </c>
      <c r="C6" s="150"/>
      <c r="D6" s="150"/>
      <c r="E6" s="26"/>
    </row>
    <row r="7" spans="1:16384" s="148" customFormat="1" ht="14.1" customHeight="1" x14ac:dyDescent="0.25">
      <c r="A7" s="26"/>
      <c r="B7" s="22" t="s">
        <v>165</v>
      </c>
      <c r="C7" s="40">
        <v>4206454.113554311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166</v>
      </c>
      <c r="C9" s="27">
        <f>C7+C8</f>
        <v>4206454.113554311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167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168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165</v>
      </c>
      <c r="C18" s="40">
        <v>4206454.113554311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169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-15984.525631506382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Grindsted Vandværk a.m.b.a.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V069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124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130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3264208.3921181452</v>
      </c>
      <c r="D7" s="151" t="s">
        <v>0</v>
      </c>
      <c r="E7" s="26"/>
    </row>
    <row r="8" spans="1:5" ht="14.1" customHeight="1" x14ac:dyDescent="0.25">
      <c r="A8" s="26"/>
      <c r="B8" s="22" t="s">
        <v>170</v>
      </c>
      <c r="C8" s="40">
        <f>'3. Driftsomkostninger'!C18+'3. Driftsomkostninger'!C20</f>
        <v>4190469.5879228045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165</v>
      </c>
      <c r="C13" s="40">
        <f>'3. Driftsomkostninger'!C18</f>
        <v>4206454.113554311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171</v>
      </c>
      <c r="C19" s="218">
        <v>272578.22655831935</v>
      </c>
      <c r="D19" s="151" t="s">
        <v>0</v>
      </c>
      <c r="E19" s="26"/>
    </row>
    <row r="20" spans="1:5" ht="14.1" customHeight="1" x14ac:dyDescent="0.25">
      <c r="A20" s="26"/>
      <c r="B20" s="28" t="s">
        <v>175</v>
      </c>
      <c r="C20" s="27">
        <v>68145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Grindsted Vandværk a.m.b.a.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V069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188116557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4127839</v>
      </c>
      <c r="D8" s="151" t="s">
        <v>0</v>
      </c>
      <c r="E8" s="26"/>
    </row>
    <row r="9" spans="1:5" ht="14.1" customHeight="1" x14ac:dyDescent="0.25">
      <c r="A9" s="26"/>
      <c r="B9" s="28" t="s">
        <v>126</v>
      </c>
      <c r="C9" s="27">
        <f>C8</f>
        <v>4127839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95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Grindsted Vandværk a.m.b.a.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V069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127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132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183</v>
      </c>
      <c r="C8" s="30" t="s">
        <v>184</v>
      </c>
      <c r="D8" s="31" t="s">
        <v>185</v>
      </c>
      <c r="E8" s="32">
        <v>192438</v>
      </c>
      <c r="F8" s="34">
        <f t="shared" ref="F8" si="0">E8/D8</f>
        <v>2565.84</v>
      </c>
      <c r="G8" s="35" t="s">
        <v>0</v>
      </c>
      <c r="H8" s="26"/>
    </row>
    <row r="9" spans="1:8" s="148" customFormat="1" x14ac:dyDescent="0.25">
      <c r="A9" s="26"/>
      <c r="B9" s="29" t="s">
        <v>186</v>
      </c>
      <c r="C9" s="30" t="s">
        <v>184</v>
      </c>
      <c r="D9" s="31" t="s">
        <v>185</v>
      </c>
      <c r="E9" s="32">
        <v>501125</v>
      </c>
      <c r="F9" s="34">
        <f t="shared" ref="F9:F12" si="1">E9/D9</f>
        <v>6681.666666666667</v>
      </c>
      <c r="G9" s="35" t="s">
        <v>0</v>
      </c>
      <c r="H9" s="26"/>
    </row>
    <row r="10" spans="1:8" s="148" customFormat="1" x14ac:dyDescent="0.25">
      <c r="A10" s="26"/>
      <c r="B10" s="29" t="s">
        <v>187</v>
      </c>
      <c r="C10" s="30" t="s">
        <v>184</v>
      </c>
      <c r="D10" s="31" t="s">
        <v>185</v>
      </c>
      <c r="E10" s="32">
        <v>83926</v>
      </c>
      <c r="F10" s="34">
        <f t="shared" si="1"/>
        <v>1119.0133333333333</v>
      </c>
      <c r="G10" s="35" t="s">
        <v>0</v>
      </c>
      <c r="H10" s="26"/>
    </row>
    <row r="11" spans="1:8" s="148" customFormat="1" x14ac:dyDescent="0.25">
      <c r="A11" s="26"/>
      <c r="B11" s="29" t="s">
        <v>187</v>
      </c>
      <c r="C11" s="30" t="s">
        <v>184</v>
      </c>
      <c r="D11" s="31" t="s">
        <v>185</v>
      </c>
      <c r="E11" s="32">
        <v>183730</v>
      </c>
      <c r="F11" s="34">
        <f t="shared" si="1"/>
        <v>2449.7333333333331</v>
      </c>
      <c r="G11" s="35" t="s">
        <v>0</v>
      </c>
      <c r="H11" s="26"/>
    </row>
    <row r="12" spans="1:8" s="148" customFormat="1" x14ac:dyDescent="0.25">
      <c r="A12" s="26"/>
      <c r="B12" s="29" t="s">
        <v>188</v>
      </c>
      <c r="C12" s="30" t="s">
        <v>184</v>
      </c>
      <c r="D12" s="31" t="s">
        <v>189</v>
      </c>
      <c r="E12" s="32">
        <v>2697178</v>
      </c>
      <c r="F12" s="34">
        <f t="shared" si="1"/>
        <v>269717.8</v>
      </c>
      <c r="G12" s="35" t="s">
        <v>0</v>
      </c>
      <c r="H12" s="26"/>
    </row>
    <row r="13" spans="1:8" s="148" customFormat="1" x14ac:dyDescent="0.25">
      <c r="A13" s="26"/>
      <c r="B13" s="23" t="s">
        <v>71</v>
      </c>
      <c r="C13" s="158"/>
      <c r="D13" s="158"/>
      <c r="E13" s="158"/>
      <c r="F13" s="36">
        <f>SUM(F8:F12)</f>
        <v>282534.05333333334</v>
      </c>
      <c r="G13" s="37" t="s">
        <v>0</v>
      </c>
      <c r="H13" s="26"/>
    </row>
    <row r="14" spans="1:8" s="148" customFormat="1" x14ac:dyDescent="0.25">
      <c r="A14" s="26"/>
      <c r="B14" s="107" t="s">
        <v>133</v>
      </c>
      <c r="C14" s="159"/>
      <c r="D14" s="159"/>
      <c r="E14" s="159"/>
      <c r="F14" s="66">
        <v>137476.41333333333</v>
      </c>
      <c r="G14" s="37" t="s">
        <v>0</v>
      </c>
      <c r="H14" s="26"/>
    </row>
    <row r="15" spans="1:8" s="148" customFormat="1" x14ac:dyDescent="0.25">
      <c r="A15" s="26"/>
      <c r="B15" s="39" t="s">
        <v>68</v>
      </c>
      <c r="C15" s="160"/>
      <c r="D15" s="160"/>
      <c r="E15" s="161"/>
      <c r="F15" s="38">
        <f>F13+F14</f>
        <v>420010.46666666667</v>
      </c>
      <c r="G15" s="38" t="s">
        <v>0</v>
      </c>
      <c r="H15" s="26"/>
    </row>
    <row r="16" spans="1:8" s="148" customFormat="1" x14ac:dyDescent="0.25">
      <c r="A16" s="26"/>
      <c r="B16" s="26"/>
      <c r="C16" s="26"/>
      <c r="D16" s="26"/>
      <c r="E16" s="26"/>
      <c r="F16" s="26"/>
      <c r="G16" s="26"/>
      <c r="H16" s="26"/>
    </row>
    <row r="17" spans="1:8" s="148" customFormat="1" x14ac:dyDescent="0.25">
      <c r="A17" s="26"/>
      <c r="B17" s="26"/>
      <c r="C17" s="26"/>
      <c r="D17" s="26"/>
      <c r="E17" s="26"/>
      <c r="F17" s="26"/>
      <c r="G17" s="26"/>
      <c r="H17" s="26"/>
    </row>
    <row r="18" spans="1:8" s="148" customFormat="1" x14ac:dyDescent="0.25">
      <c r="A18" s="26"/>
      <c r="B18" s="26"/>
      <c r="C18" s="26"/>
      <c r="D18" s="26"/>
      <c r="E18" s="26"/>
      <c r="F18" s="26"/>
      <c r="G18" s="26"/>
      <c r="H18" s="26"/>
    </row>
    <row r="19" spans="1:8" s="148" customFormat="1" hidden="1" x14ac:dyDescent="0.25"/>
    <row r="20" spans="1:8" s="148" customFormat="1" hidden="1" x14ac:dyDescent="0.25"/>
    <row r="21" spans="1:8" s="148" customFormat="1" hidden="1" x14ac:dyDescent="0.25"/>
    <row r="22" spans="1:8" s="148" customFormat="1" ht="14.45" hidden="1" customHeight="1" x14ac:dyDescent="0.25"/>
    <row r="23" spans="1:8" s="148" customFormat="1" ht="14.45" hidden="1" customHeight="1" x14ac:dyDescent="0.25"/>
    <row r="24" spans="1:8" s="148" customFormat="1" ht="15" hidden="1" customHeight="1" x14ac:dyDescent="0.25"/>
    <row r="25" spans="1:8" s="148" customFormat="1" ht="15" hidden="1" customHeight="1" x14ac:dyDescent="0.25"/>
    <row r="26" spans="1:8" s="148" customFormat="1" ht="15" hidden="1" customHeight="1" x14ac:dyDescent="0.25"/>
    <row r="27" spans="1:8" s="148" customFormat="1" ht="15" hidden="1" customHeight="1" x14ac:dyDescent="0.25"/>
    <row r="28" spans="1:8" s="148" customFormat="1" ht="15" hidden="1" customHeight="1" x14ac:dyDescent="0.25"/>
    <row r="29" spans="1:8" s="148" customFormat="1" hidden="1" x14ac:dyDescent="0.25"/>
    <row r="30" spans="1:8" s="148" customFormat="1" hidden="1" x14ac:dyDescent="0.25"/>
    <row r="31" spans="1:8" s="148" customFormat="1" hidden="1" x14ac:dyDescent="0.25"/>
    <row r="32" spans="1:8" s="148" customFormat="1" hidden="1" x14ac:dyDescent="0.25"/>
    <row r="33" s="148" customFormat="1" hidden="1" x14ac:dyDescent="0.25"/>
    <row r="34" s="148" customFormat="1" hidden="1" x14ac:dyDescent="0.25"/>
    <row r="35" s="148" customFormat="1" hidden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s="148" customFormat="1" hidden="1" x14ac:dyDescent="0.25"/>
    <row r="101" s="148" customFormat="1" hidden="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Grindsted Vandværk a.m.b.a.</v>
      </c>
      <c r="B1" s="162"/>
      <c r="C1" s="162"/>
      <c r="D1" s="162"/>
      <c r="E1" s="162"/>
    </row>
    <row r="2" spans="1:5" x14ac:dyDescent="0.25">
      <c r="A2" s="1" t="str">
        <f>'1. Forside'!A2</f>
        <v>V069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122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134</v>
      </c>
      <c r="C6" s="163"/>
      <c r="D6" s="163"/>
      <c r="E6" s="162"/>
    </row>
    <row r="7" spans="1:5" x14ac:dyDescent="0.25">
      <c r="A7" s="162"/>
      <c r="B7" s="108" t="s">
        <v>135</v>
      </c>
      <c r="C7" s="19">
        <v>139900</v>
      </c>
      <c r="D7" s="151" t="s">
        <v>0</v>
      </c>
      <c r="E7" s="162"/>
    </row>
    <row r="8" spans="1:5" x14ac:dyDescent="0.25">
      <c r="A8" s="162"/>
      <c r="B8" s="108" t="s">
        <v>136</v>
      </c>
      <c r="C8" s="19">
        <v>239433</v>
      </c>
      <c r="D8" s="151" t="s">
        <v>0</v>
      </c>
      <c r="E8" s="162"/>
    </row>
    <row r="9" spans="1:5" ht="15" customHeight="1" x14ac:dyDescent="0.25">
      <c r="A9" s="162"/>
      <c r="B9" s="108" t="s">
        <v>137</v>
      </c>
      <c r="C9" s="40">
        <f>'6. Gennemførte investeringer'!F13</f>
        <v>282534.05333333334</v>
      </c>
      <c r="D9" s="151" t="s">
        <v>0</v>
      </c>
      <c r="E9" s="162"/>
    </row>
    <row r="10" spans="1:5" x14ac:dyDescent="0.25">
      <c r="A10" s="162"/>
      <c r="B10" s="28" t="s">
        <v>134</v>
      </c>
      <c r="C10" s="21">
        <f>C9-C7+C9-C8</f>
        <v>185735.10666666669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20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Grindsted Vandværk a.m.b.a.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V069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121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111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187</v>
      </c>
      <c r="C8" s="30">
        <v>2015</v>
      </c>
      <c r="D8" s="31">
        <v>75</v>
      </c>
      <c r="E8" s="32">
        <v>600000</v>
      </c>
      <c r="F8" s="45">
        <f>E8/D8</f>
        <v>8000</v>
      </c>
      <c r="G8" s="35" t="s">
        <v>0</v>
      </c>
      <c r="H8" s="26"/>
    </row>
    <row r="9" spans="1:8" s="148" customFormat="1" x14ac:dyDescent="0.25">
      <c r="A9" s="26"/>
      <c r="B9" s="29" t="s">
        <v>186</v>
      </c>
      <c r="C9" s="30">
        <v>2015</v>
      </c>
      <c r="D9" s="31">
        <v>75</v>
      </c>
      <c r="E9" s="32">
        <v>400000</v>
      </c>
      <c r="F9" s="45">
        <f t="shared" ref="F9:F16" si="0">E9/D9</f>
        <v>5333.333333333333</v>
      </c>
      <c r="G9" s="35" t="s">
        <v>0</v>
      </c>
      <c r="H9" s="26"/>
    </row>
    <row r="10" spans="1:8" s="148" customFormat="1" x14ac:dyDescent="0.25">
      <c r="A10" s="26"/>
      <c r="B10" s="29" t="s">
        <v>192</v>
      </c>
      <c r="C10" s="30">
        <v>2015</v>
      </c>
      <c r="D10" s="31">
        <v>75</v>
      </c>
      <c r="E10" s="32">
        <v>2000000</v>
      </c>
      <c r="F10" s="45">
        <f t="shared" si="0"/>
        <v>26666.666666666668</v>
      </c>
      <c r="G10" s="35" t="s">
        <v>0</v>
      </c>
      <c r="H10" s="26"/>
    </row>
    <row r="11" spans="1:8" s="148" customFormat="1" x14ac:dyDescent="0.25">
      <c r="A11" s="26"/>
      <c r="B11" s="29" t="s">
        <v>188</v>
      </c>
      <c r="C11" s="30">
        <v>2015</v>
      </c>
      <c r="D11" s="31">
        <v>10</v>
      </c>
      <c r="E11" s="32">
        <v>2500000</v>
      </c>
      <c r="F11" s="45">
        <f t="shared" si="0"/>
        <v>250000</v>
      </c>
      <c r="G11" s="35" t="s">
        <v>0</v>
      </c>
      <c r="H11" s="26"/>
    </row>
    <row r="12" spans="1:8" s="148" customFormat="1" x14ac:dyDescent="0.25">
      <c r="A12" s="26"/>
      <c r="B12" s="29" t="s">
        <v>193</v>
      </c>
      <c r="C12" s="30">
        <v>2015</v>
      </c>
      <c r="D12" s="31">
        <v>25</v>
      </c>
      <c r="E12" s="32">
        <v>120000</v>
      </c>
      <c r="F12" s="45">
        <f t="shared" si="0"/>
        <v>4800</v>
      </c>
      <c r="G12" s="35" t="s">
        <v>0</v>
      </c>
      <c r="H12" s="26"/>
    </row>
    <row r="13" spans="1:8" s="148" customFormat="1" x14ac:dyDescent="0.25">
      <c r="A13" s="26"/>
      <c r="B13" s="29" t="s">
        <v>194</v>
      </c>
      <c r="C13" s="30">
        <v>2015</v>
      </c>
      <c r="D13" s="31">
        <v>10</v>
      </c>
      <c r="E13" s="32">
        <v>450000</v>
      </c>
      <c r="F13" s="45">
        <f t="shared" si="0"/>
        <v>45000</v>
      </c>
      <c r="G13" s="35" t="s">
        <v>0</v>
      </c>
      <c r="H13" s="26"/>
    </row>
    <row r="14" spans="1:8" s="148" customFormat="1" x14ac:dyDescent="0.25">
      <c r="A14" s="26"/>
      <c r="B14" s="29" t="s">
        <v>187</v>
      </c>
      <c r="C14" s="30">
        <v>2016</v>
      </c>
      <c r="D14" s="31">
        <v>75</v>
      </c>
      <c r="E14" s="32">
        <v>700000</v>
      </c>
      <c r="F14" s="45">
        <f t="shared" si="0"/>
        <v>9333.3333333333339</v>
      </c>
      <c r="G14" s="35" t="s">
        <v>0</v>
      </c>
      <c r="H14" s="26"/>
    </row>
    <row r="15" spans="1:8" s="148" customFormat="1" x14ac:dyDescent="0.25">
      <c r="A15" s="26"/>
      <c r="B15" s="29" t="s">
        <v>186</v>
      </c>
      <c r="C15" s="30">
        <v>2016</v>
      </c>
      <c r="D15" s="31">
        <v>75</v>
      </c>
      <c r="E15" s="32">
        <v>500000</v>
      </c>
      <c r="F15" s="45">
        <f t="shared" si="0"/>
        <v>6666.666666666667</v>
      </c>
      <c r="G15" s="35" t="s">
        <v>0</v>
      </c>
      <c r="H15" s="26"/>
    </row>
    <row r="16" spans="1:8" s="148" customFormat="1" x14ac:dyDescent="0.25">
      <c r="A16" s="26"/>
      <c r="B16" s="29" t="s">
        <v>192</v>
      </c>
      <c r="C16" s="30">
        <v>2016</v>
      </c>
      <c r="D16" s="31">
        <v>75</v>
      </c>
      <c r="E16" s="32">
        <v>2000000</v>
      </c>
      <c r="F16" s="45">
        <f t="shared" si="0"/>
        <v>26666.666666666668</v>
      </c>
      <c r="G16" s="35" t="s">
        <v>0</v>
      </c>
      <c r="H16" s="26"/>
    </row>
    <row r="17" spans="1:8" s="148" customFormat="1" x14ac:dyDescent="0.25">
      <c r="A17" s="26"/>
      <c r="B17" s="109" t="s">
        <v>72</v>
      </c>
      <c r="C17" s="165"/>
      <c r="D17" s="166"/>
      <c r="E17" s="167"/>
      <c r="F17" s="46">
        <f>SUMIF(C8:C16,"2015",F8:F16)</f>
        <v>339800</v>
      </c>
      <c r="G17" s="47" t="s">
        <v>0</v>
      </c>
      <c r="H17" s="26"/>
    </row>
    <row r="18" spans="1:8" s="148" customFormat="1" x14ac:dyDescent="0.25">
      <c r="A18" s="26"/>
      <c r="B18" s="107" t="s">
        <v>131</v>
      </c>
      <c r="C18" s="168"/>
      <c r="D18" s="169"/>
      <c r="E18" s="170"/>
      <c r="F18" s="46">
        <f>SUMIF(C8:C16,"2016",F8:F16)</f>
        <v>42666.666666666672</v>
      </c>
      <c r="G18" s="47" t="s">
        <v>0</v>
      </c>
      <c r="H18" s="26"/>
    </row>
    <row r="19" spans="1:8" s="148" customFormat="1" x14ac:dyDescent="0.25">
      <c r="A19" s="26"/>
      <c r="B19" s="50" t="s">
        <v>36</v>
      </c>
      <c r="C19" s="171"/>
      <c r="D19" s="172"/>
      <c r="E19" s="172"/>
      <c r="F19" s="48">
        <f>F17+F18</f>
        <v>382466.66666666669</v>
      </c>
      <c r="G19" s="49" t="s">
        <v>0</v>
      </c>
      <c r="H19" s="26"/>
    </row>
    <row r="20" spans="1:8" s="148" customFormat="1" x14ac:dyDescent="0.25">
      <c r="A20" s="26"/>
      <c r="B20" s="26"/>
      <c r="C20" s="164"/>
      <c r="D20" s="26"/>
      <c r="E20" s="26"/>
      <c r="F20" s="26"/>
      <c r="G20" s="26"/>
      <c r="H20" s="26"/>
    </row>
    <row r="21" spans="1:8" s="148" customFormat="1" x14ac:dyDescent="0.25">
      <c r="A21" s="26"/>
      <c r="B21" s="26"/>
      <c r="C21" s="164"/>
      <c r="D21" s="26"/>
      <c r="E21" s="26"/>
      <c r="F21" s="26"/>
      <c r="G21" s="26"/>
      <c r="H21" s="26"/>
    </row>
    <row r="22" spans="1:8" s="148" customFormat="1" x14ac:dyDescent="0.25">
      <c r="A22" s="26"/>
      <c r="B22" s="26"/>
      <c r="C22" s="164"/>
      <c r="D22" s="26"/>
      <c r="E22" s="26"/>
      <c r="F22" s="173"/>
      <c r="G22" s="173"/>
      <c r="H22" s="26"/>
    </row>
    <row r="23" spans="1:8" s="148" customFormat="1" hidden="1" x14ac:dyDescent="0.25">
      <c r="C23" s="174"/>
    </row>
    <row r="24" spans="1:8" s="148" customFormat="1" hidden="1" x14ac:dyDescent="0.25">
      <c r="C24" s="174"/>
    </row>
    <row r="25" spans="1:8" s="148" customFormat="1" hidden="1" x14ac:dyDescent="0.25">
      <c r="C25" s="174"/>
    </row>
    <row r="26" spans="1:8" s="148" customFormat="1" hidden="1" x14ac:dyDescent="0.25">
      <c r="C26" s="174"/>
    </row>
    <row r="27" spans="1:8" s="148" customFormat="1" hidden="1" x14ac:dyDescent="0.25">
      <c r="C27" s="174"/>
    </row>
    <row r="28" spans="1:8" s="148" customFormat="1" hidden="1" x14ac:dyDescent="0.25">
      <c r="C28" s="174"/>
    </row>
    <row r="29" spans="1:8" s="148" customFormat="1" hidden="1" x14ac:dyDescent="0.25">
      <c r="C29" s="174"/>
    </row>
    <row r="30" spans="1:8" s="148" customFormat="1" hidden="1" x14ac:dyDescent="0.25">
      <c r="C30" s="174"/>
    </row>
    <row r="31" spans="1:8" s="148" customFormat="1" hidden="1" x14ac:dyDescent="0.25">
      <c r="C31" s="174"/>
    </row>
    <row r="32" spans="1:8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idden="1" x14ac:dyDescent="0.25">
      <c r="C36" s="174"/>
    </row>
    <row r="37" spans="3:3" s="148" customFormat="1" hidden="1" x14ac:dyDescent="0.25">
      <c r="C37" s="174"/>
    </row>
    <row r="38" spans="3:3" s="148" customFormat="1" hidden="1" x14ac:dyDescent="0.25">
      <c r="C38" s="174"/>
    </row>
    <row r="39" spans="3:3" s="148" customFormat="1" hidden="1" x14ac:dyDescent="0.25">
      <c r="C39" s="174"/>
    </row>
    <row r="40" spans="3:3" s="148" customFormat="1" hidden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t="12" hidden="1" customHeight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s="148" customFormat="1" hidden="1" x14ac:dyDescent="0.25">
      <c r="C114" s="174"/>
    </row>
    <row r="115" spans="3:3" s="148" customFormat="1" hidden="1" x14ac:dyDescent="0.25">
      <c r="C115" s="174"/>
    </row>
    <row r="116" spans="3:3" s="148" customFormat="1" hidden="1" x14ac:dyDescent="0.25">
      <c r="C116" s="174"/>
    </row>
    <row r="117" spans="3:3" s="148" customFormat="1" hidden="1" x14ac:dyDescent="0.25">
      <c r="C117" s="174"/>
    </row>
    <row r="118" spans="3:3" s="148" customFormat="1" hidden="1" x14ac:dyDescent="0.25">
      <c r="C118" s="174"/>
    </row>
    <row r="119" spans="3:3" x14ac:dyDescent="0.25"/>
    <row r="120" spans="3:3" x14ac:dyDescent="0.25"/>
    <row r="121" spans="3:3" x14ac:dyDescent="0.25"/>
    <row r="122" spans="3:3" x14ac:dyDescent="0.25"/>
    <row r="123" spans="3:3" x14ac:dyDescent="0.25"/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Grindsted Vandværk a.m.b.a.</v>
      </c>
      <c r="B1" s="56"/>
      <c r="C1" s="56"/>
      <c r="D1" s="176"/>
      <c r="E1" s="56"/>
    </row>
    <row r="2" spans="1:5" x14ac:dyDescent="0.25">
      <c r="A2" s="220" t="str">
        <f>'1. Forside'!A2</f>
        <v>V069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120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140</v>
      </c>
      <c r="C6" s="178"/>
      <c r="D6" s="179"/>
      <c r="E6" s="56"/>
    </row>
    <row r="7" spans="1:5" x14ac:dyDescent="0.25">
      <c r="A7" s="56"/>
      <c r="B7" s="206" t="s">
        <v>13</v>
      </c>
      <c r="C7" s="51">
        <v>32500</v>
      </c>
      <c r="D7" s="181" t="s">
        <v>0</v>
      </c>
      <c r="E7" s="56"/>
    </row>
    <row r="8" spans="1:5" x14ac:dyDescent="0.25">
      <c r="A8" s="56"/>
      <c r="B8" s="54" t="s">
        <v>35</v>
      </c>
      <c r="C8" s="55">
        <f>SUM(C7:C7)</f>
        <v>32500</v>
      </c>
      <c r="D8" s="54" t="s">
        <v>0</v>
      </c>
      <c r="E8" s="56"/>
    </row>
    <row r="9" spans="1:5" x14ac:dyDescent="0.25">
      <c r="A9" s="56"/>
      <c r="B9" s="56"/>
      <c r="C9" s="56"/>
      <c r="D9" s="176"/>
      <c r="E9" s="56"/>
    </row>
    <row r="10" spans="1:5" x14ac:dyDescent="0.25">
      <c r="A10" s="56"/>
      <c r="B10" s="56"/>
      <c r="C10" s="56"/>
      <c r="D10" s="176"/>
      <c r="E10" s="56"/>
    </row>
    <row r="11" spans="1:5" ht="25.5" customHeight="1" x14ac:dyDescent="0.25">
      <c r="A11" s="56"/>
      <c r="B11" s="205" t="s">
        <v>177</v>
      </c>
      <c r="C11" s="178"/>
      <c r="D11" s="179"/>
      <c r="E11" s="56"/>
    </row>
    <row r="12" spans="1:5" x14ac:dyDescent="0.25">
      <c r="A12" s="56"/>
      <c r="B12" s="53" t="s">
        <v>178</v>
      </c>
      <c r="C12" s="180">
        <v>7183000</v>
      </c>
      <c r="D12" s="181" t="s">
        <v>0</v>
      </c>
      <c r="E12" s="56"/>
    </row>
    <row r="13" spans="1:5" x14ac:dyDescent="0.25">
      <c r="A13" s="56"/>
      <c r="B13" s="54" t="s">
        <v>35</v>
      </c>
      <c r="C13" s="55">
        <f>C12</f>
        <v>7183000</v>
      </c>
      <c r="D13" s="54" t="s">
        <v>0</v>
      </c>
      <c r="E13" s="56"/>
    </row>
    <row r="14" spans="1:5" x14ac:dyDescent="0.25">
      <c r="A14" s="56"/>
      <c r="B14" s="56"/>
      <c r="C14" s="56"/>
      <c r="D14" s="176"/>
      <c r="E14" s="56"/>
    </row>
    <row r="15" spans="1:5" x14ac:dyDescent="0.25">
      <c r="A15" s="56"/>
      <c r="B15" s="56"/>
      <c r="C15" s="56"/>
      <c r="D15" s="176"/>
      <c r="E15" s="56"/>
    </row>
    <row r="16" spans="1:5" ht="38.25" customHeight="1" x14ac:dyDescent="0.25">
      <c r="A16" s="56"/>
      <c r="B16" s="261" t="s">
        <v>141</v>
      </c>
      <c r="C16" s="262"/>
      <c r="D16" s="263"/>
      <c r="E16" s="56"/>
    </row>
    <row r="17" spans="1:5" x14ac:dyDescent="0.25">
      <c r="A17" s="56"/>
      <c r="B17" s="53" t="s">
        <v>70</v>
      </c>
      <c r="C17" s="51">
        <v>40000</v>
      </c>
      <c r="D17" s="181" t="s">
        <v>0</v>
      </c>
      <c r="E17" s="56"/>
    </row>
    <row r="18" spans="1:5" x14ac:dyDescent="0.25">
      <c r="A18" s="56"/>
      <c r="B18" s="53" t="s">
        <v>14</v>
      </c>
      <c r="C18" s="51">
        <v>18500</v>
      </c>
      <c r="D18" s="181" t="s">
        <v>0</v>
      </c>
      <c r="E18" s="56"/>
    </row>
    <row r="19" spans="1:5" x14ac:dyDescent="0.25">
      <c r="A19" s="56"/>
      <c r="B19" s="54" t="s">
        <v>35</v>
      </c>
      <c r="C19" s="55">
        <f>SUM(C17:C18)</f>
        <v>58500</v>
      </c>
      <c r="D19" s="54" t="s">
        <v>0</v>
      </c>
      <c r="E19" s="56"/>
    </row>
    <row r="20" spans="1:5" x14ac:dyDescent="0.25">
      <c r="A20" s="56"/>
      <c r="B20" s="56"/>
      <c r="C20" s="182"/>
      <c r="D20" s="183"/>
      <c r="E20" s="56"/>
    </row>
    <row r="21" spans="1:5" x14ac:dyDescent="0.25">
      <c r="A21" s="56"/>
      <c r="B21" s="56"/>
      <c r="C21" s="182"/>
      <c r="D21" s="183"/>
      <c r="E21" s="56"/>
    </row>
    <row r="22" spans="1:5" ht="42" customHeight="1" x14ac:dyDescent="0.25">
      <c r="A22" s="56"/>
      <c r="B22" s="264" t="s">
        <v>142</v>
      </c>
      <c r="C22" s="265"/>
      <c r="D22" s="266"/>
      <c r="E22" s="56"/>
    </row>
    <row r="23" spans="1:5" x14ac:dyDescent="0.25">
      <c r="A23" s="56"/>
      <c r="B23" s="108" t="s">
        <v>143</v>
      </c>
      <c r="C23" s="19">
        <v>6682490</v>
      </c>
      <c r="D23" s="58" t="s">
        <v>0</v>
      </c>
      <c r="E23" s="56"/>
    </row>
    <row r="24" spans="1:5" x14ac:dyDescent="0.25">
      <c r="A24" s="56"/>
      <c r="B24" s="108" t="s">
        <v>144</v>
      </c>
      <c r="C24" s="40">
        <v>6740900</v>
      </c>
      <c r="D24" s="58" t="s">
        <v>0</v>
      </c>
      <c r="E24" s="56"/>
    </row>
    <row r="25" spans="1:5" x14ac:dyDescent="0.25">
      <c r="A25" s="56"/>
      <c r="B25" s="28" t="s">
        <v>145</v>
      </c>
      <c r="C25" s="55">
        <f>C23-C24</f>
        <v>-58410</v>
      </c>
      <c r="D25" s="28" t="s">
        <v>0</v>
      </c>
      <c r="E25" s="56"/>
    </row>
    <row r="26" spans="1:5" x14ac:dyDescent="0.25">
      <c r="A26" s="56"/>
      <c r="B26" s="56"/>
      <c r="C26" s="56"/>
      <c r="D26" s="176"/>
      <c r="E26" s="56"/>
    </row>
    <row r="27" spans="1:5" x14ac:dyDescent="0.25">
      <c r="A27" s="56"/>
      <c r="B27" s="56"/>
      <c r="C27" s="56"/>
      <c r="D27" s="176"/>
      <c r="E27" s="56"/>
    </row>
    <row r="28" spans="1:5" x14ac:dyDescent="0.25">
      <c r="A28" s="56"/>
      <c r="B28" s="56"/>
      <c r="C28" s="56"/>
      <c r="D28" s="176"/>
      <c r="E28" s="56"/>
    </row>
    <row r="29" spans="1:5" hidden="1" x14ac:dyDescent="0.25"/>
    <row r="30" spans="1:5" hidden="1" x14ac:dyDescent="0.25"/>
    <row r="31" spans="1:5" hidden="1" x14ac:dyDescent="0.25"/>
    <row r="32" spans="1:5" hidden="1" x14ac:dyDescent="0.25">
      <c r="A32" s="185"/>
      <c r="B32" s="185"/>
      <c r="C32" s="185"/>
      <c r="D32" s="186"/>
      <c r="E32" s="185"/>
    </row>
    <row r="33" spans="1:5" hidden="1" x14ac:dyDescent="0.25">
      <c r="A33" s="185"/>
      <c r="B33" s="185"/>
      <c r="C33" s="185"/>
      <c r="D33" s="186"/>
      <c r="E33" s="185"/>
    </row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/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6:D16"/>
    <mergeCell ref="B22:D22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15</vt:i4>
      </vt:variant>
    </vt:vector>
  </HeadingPairs>
  <TitlesOfParts>
    <vt:vector size="15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  <vt:lpstr>Ark1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2015-05-27T07:51:28Z</cp:lastPrinted>
  <dcterms:created xsi:type="dcterms:W3CDTF">2014-01-17T08:54:17Z</dcterms:created>
  <dcterms:modified xsi:type="dcterms:W3CDTF">2015-08-25T08:38:12Z</dcterms:modified>
</cp:coreProperties>
</file>