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276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state="hidden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9" i="2" l="1"/>
  <c r="F10" i="2"/>
  <c r="F11" i="2"/>
  <c r="F12" i="2"/>
  <c r="F13" i="2"/>
  <c r="F14" i="2"/>
  <c r="F15" i="2"/>
  <c r="F16" i="2"/>
  <c r="F17" i="2"/>
  <c r="F18" i="2"/>
  <c r="E31" i="19" l="1"/>
  <c r="C36" i="19" l="1"/>
  <c r="E36" i="19" s="1"/>
  <c r="F14" i="7" l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4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19" i="2" l="1"/>
  <c r="C9" i="12" l="1"/>
  <c r="C31" i="8" s="1"/>
  <c r="E31" i="8" s="1"/>
  <c r="F8" i="2" l="1"/>
  <c r="F8" i="7"/>
  <c r="F13" i="7" s="1"/>
  <c r="F20" i="2" l="1"/>
  <c r="C9" i="10" s="1"/>
  <c r="C15" i="11" l="1"/>
  <c r="C28" i="8" s="1"/>
  <c r="C14" i="4"/>
  <c r="C26" i="8" s="1"/>
  <c r="C26" i="3"/>
  <c r="C24" i="8" s="1"/>
  <c r="F15" i="7"/>
  <c r="C18" i="8" s="1"/>
  <c r="C20" i="3"/>
  <c r="C23" i="8" s="1"/>
  <c r="C9" i="3"/>
  <c r="C21" i="8" s="1"/>
  <c r="C8" i="4"/>
  <c r="C25" i="8" s="1"/>
  <c r="C10" i="10"/>
  <c r="C17" i="8" s="1"/>
  <c r="F22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<sst xmlns="http://schemas.openxmlformats.org/spreadsheetml/2006/main" count="411" uniqueCount="212">
  <si>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</si>
  <si>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</si>
  <si>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</si>
  <si>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</si>
  <si>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</si>
  <si>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</si>
  <si>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</si>
  <si>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</si>
  <si>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</si>
  <si>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</si>
  <si>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</si>
  <si>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</si>
  <si>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</si>
  <si>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</si>
  <si>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</si>
  <si>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</si>
  <si>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</si>
  <si>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</si>
  <si>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</si>
  <si>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</si>
  <si>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</si>
  <si>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</si>
  <si>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</si>
  <si>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</si>
  <si>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</si>
  <si>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</si>
  <si>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</si>
  <si>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</si>
  <si>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</si>
  <si>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</si>
  <si>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</si>
  <si>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</si>
  <si>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</si>
  <si>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</si>
  <si>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</si>
  <si>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</si>
  <si>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</si>
  <si>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</si>
  <si>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</si>
  <si>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</si>
  <si>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</si>
  <si>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</si>
  <si>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</si>
  <si>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</si>
  <si>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</si>
  <si>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</si>
  <si>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</si>
  <si>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</si>
  <si>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</si>
  <si>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</si>
  <si>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</si>
  <si>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</si>
  <si>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</si>
  <si>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</si>
  <si>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</si>
  <si>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</si>
  <si>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</si>
  <si>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</si>
  <si>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</si>
  <si>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</si>
  <si>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</si>
  <si>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</si>
  <si>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</si>
  <si>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</si>
  <si>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</si>
  <si>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</si>
  <si>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</si>
  <si>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</si>
  <si>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</si>
  <si>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</si>
  <si>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</si>
  <si>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</si>
  <si>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</si>
  <si>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</si>
  <si>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</si>
  <si>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</si>
  <si>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</si>
  <si>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</si>
  <si>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</si>
  <si>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</si>
  <si>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</si>
  <si>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</si>
  <si>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</si>
  <si>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</si>
  <si>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</si>
  <si>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</si>
  <si>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</si>
  <si>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</si>
  <si>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</si>
  <si>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</si>
  <si>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</si>
  <si>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</si>
  <si>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</si>
  <si>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</si>
  <si>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</si>
  <si>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</si>
  <si>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</si>
  <si>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</si>
  <si>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</si>
  <si>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</si>
  <si>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</si>
  <si>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</si>
  <si>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</si>
  <si>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</si>
  <si>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</si>
  <si>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</si>
  <si>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</si>
  <si>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</si>
  <si>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</si>
  <si>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</si>
  <si>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</si>
  <si>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</si>
  <si>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</si>
  <si>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</si>
  <si>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</si>
  <si>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</si>
  <si>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</si>
  <si>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</si>
  <si>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</si>
  <si>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</si>
  <si>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</si>
  <si>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</si>
  <si>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</si>
  <si>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</si>
  <si>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</si>
  <si>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</si>
  <si>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</si>
  <si>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</si>
  <si>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</si>
  <si>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</si>
  <si>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</si>
  <si>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</si>
  <si>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</si>
  <si>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</si>
  <si>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</si>
  <si>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</si>
  <si>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</si>
  <si>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</si>
  <si>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</si>
  <si>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</si>
  <si>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</si>
  <si>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</si>
  <si>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</si>
  <si>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</si>
  <si>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</si>
  <si>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</si>
  <si>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</si>
  <si>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</si>
  <si>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</si>
  <si>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</si>
  <si>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</si>
  <si>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</si>
  <si>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</si>
  <si>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</si>
  <si>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</si>
  <si>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</si>
  <si>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</si>
  <si>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</si>
  <si>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</si>
  <si>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</si>
  <si>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</si>
  <si>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</si>
  <si>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</si>
  <si>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</si>
  <si>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</si>
  <si>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</si>
  <si>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</si>
  <si>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</si>
  <si>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</si>
  <si>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</si>
  <si>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</si>
  <si>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</si>
  <si>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</si>
  <si>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</si>
  <si>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</si>
  <si>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</si>
  <si>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</si>
  <si>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</si>
  <si>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</si>
  <si>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</si>
  <si>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</si>
  <si>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 xml:space="preserve">Dokumenteret Drikkevandssikkerhed </t>
  </si>
  <si>
    <t>SRO-brønd/kvarterbrønd/sektionsbrønd, Konstruktioner</t>
  </si>
  <si>
    <t>2014</t>
  </si>
  <si>
    <t>50</t>
  </si>
  <si>
    <t>Boring (inkl. etablering, forerør, filter og prøvepumpning)</t>
  </si>
  <si>
    <t>30</t>
  </si>
  <si>
    <t>Inspektionsbrønd, Konstruktioner</t>
  </si>
  <si>
    <t>Ø 250 mm &lt; Ledningsnet ≤ Ø 500mm</t>
  </si>
  <si>
    <t>75</t>
  </si>
  <si>
    <t>Ø 50mm &lt; Ledningsnet ≤ Ø110 mm</t>
  </si>
  <si>
    <t>Ø110 mm &lt; Ledningsnet ≤ Ø 250 mm</t>
  </si>
  <si>
    <t>SRO anlæg</t>
  </si>
  <si>
    <t>10</t>
  </si>
  <si>
    <t>Hegn</t>
  </si>
  <si>
    <t>15</t>
  </si>
  <si>
    <t>Beluftningsanlæg, iltningstrappe, Kontruktioner</t>
  </si>
  <si>
    <t>Ventiler på Ø 50mm &lt; Ledningsnet ≤ Ø110 mm</t>
  </si>
  <si>
    <t>12</t>
  </si>
  <si>
    <t>6</t>
  </si>
  <si>
    <t>Noiseloggere</t>
  </si>
  <si>
    <t>Noiselogger-batterier</t>
  </si>
  <si>
    <t>Ejendomsskatter</t>
  </si>
  <si>
    <t>2015</t>
  </si>
  <si>
    <t>5</t>
  </si>
  <si>
    <t>Råvandsstation komplet montering og boringshus/tørbrønd</t>
  </si>
  <si>
    <t>2016</t>
  </si>
  <si>
    <t>Aquis</t>
  </si>
  <si>
    <t>Guldborgsund Vand AS</t>
  </si>
  <si>
    <t>V070</t>
  </si>
  <si>
    <t>Afgift for ledningsført vand</t>
  </si>
  <si>
    <t>Tillæg for afgift for ledningsført vand i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</si>
</sst>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6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208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209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0" t="s">
        <v>58</v>
      </c>
      <c r="E8" s="250"/>
      <c r="F8" s="250"/>
      <c r="G8" s="123"/>
      <c r="H8" s="123"/>
      <c r="I8" s="123"/>
    </row>
    <row r="9" spans="1:9" x14ac:dyDescent="0.25">
      <c r="A9" s="121"/>
      <c r="B9" s="121"/>
      <c r="C9" s="121"/>
      <c r="D9" s="255" t="s">
        <v>106</v>
      </c>
      <c r="E9" s="255"/>
      <c r="F9" s="255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1" t="s">
        <v>59</v>
      </c>
      <c r="E13" s="251"/>
      <c r="F13" s="251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2" t="s">
        <v>60</v>
      </c>
      <c r="E16" s="253"/>
      <c r="F16" s="254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29" t="s">
        <v>2</v>
      </c>
      <c r="E17" s="230"/>
      <c r="F17" s="231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29" t="s">
        <v>129</v>
      </c>
      <c r="E18" s="230"/>
      <c r="F18" s="231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7" t="s">
        <v>44</v>
      </c>
      <c r="E19" s="248"/>
      <c r="F19" s="249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7" t="s">
        <v>61</v>
      </c>
      <c r="E20" s="248"/>
      <c r="F20" s="249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7" t="s">
        <v>87</v>
      </c>
      <c r="E21" s="248"/>
      <c r="F21" s="249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7" t="s">
        <v>62</v>
      </c>
      <c r="E22" s="248"/>
      <c r="F22" s="249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4" t="s">
        <v>42</v>
      </c>
      <c r="E23" s="245"/>
      <c r="F23" s="24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1" t="s">
        <v>63</v>
      </c>
      <c r="E24" s="242"/>
      <c r="F24" s="24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8" t="s">
        <v>43</v>
      </c>
      <c r="E25" s="239"/>
      <c r="F25" s="24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5" t="s">
        <v>64</v>
      </c>
      <c r="E26" s="236"/>
      <c r="F26" s="23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6" t="s">
        <v>138</v>
      </c>
      <c r="E27" s="227"/>
      <c r="F27" s="228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32" t="s">
        <v>139</v>
      </c>
      <c r="E28" s="233"/>
      <c r="F28" s="23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Guldborgsund Vand AS</v>
      </c>
      <c r="B1" s="56"/>
      <c r="C1" s="56"/>
      <c r="D1" s="56"/>
      <c r="E1" s="56"/>
    </row>
    <row r="2" spans="1:5" x14ac:dyDescent="0.25">
      <c r="A2" s="220" t="str">
        <f>'1. Forside'!A2</f>
        <v>V070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59" t="s">
        <v>119</v>
      </c>
      <c r="C4" s="259"/>
      <c r="D4" s="259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 t="s">
        <v>181</v>
      </c>
      <c r="C7" s="51">
        <v>150000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150000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147</v>
      </c>
      <c r="C11" s="192"/>
      <c r="D11" s="189"/>
      <c r="E11" s="56"/>
    </row>
    <row r="12" spans="1:5" ht="16.7" customHeight="1" x14ac:dyDescent="0.25">
      <c r="A12" s="56"/>
      <c r="B12" s="108" t="s">
        <v>148</v>
      </c>
      <c r="C12" s="19">
        <v>133471</v>
      </c>
      <c r="D12" s="151" t="s">
        <v>0</v>
      </c>
      <c r="E12" s="56"/>
    </row>
    <row r="13" spans="1:5" ht="16.7" customHeight="1" x14ac:dyDescent="0.25">
      <c r="A13" s="56"/>
      <c r="B13" s="108" t="s">
        <v>149</v>
      </c>
      <c r="C13" s="40">
        <v>400000</v>
      </c>
      <c r="D13" s="151" t="s">
        <v>0</v>
      </c>
      <c r="E13" s="56"/>
    </row>
    <row r="14" spans="1:5" x14ac:dyDescent="0.25">
      <c r="A14" s="56"/>
      <c r="B14" s="28" t="s">
        <v>150</v>
      </c>
      <c r="C14" s="55">
        <f>C12-C13</f>
        <v>-266529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Guldborgsund Vand AS</v>
      </c>
      <c r="B1" s="26"/>
      <c r="C1" s="26"/>
      <c r="D1" s="26"/>
      <c r="E1" s="26"/>
    </row>
    <row r="2" spans="1:5" x14ac:dyDescent="0.25">
      <c r="A2" s="221" t="str">
        <f>'1. Forside'!A2</f>
        <v>V070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6" t="s">
        <v>177</v>
      </c>
      <c r="C4" s="256"/>
      <c r="D4" s="256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2435276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100000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2335276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2745545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2705674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39871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Guldborgsund Vand AS</v>
      </c>
      <c r="B1" s="26"/>
      <c r="C1" s="26"/>
      <c r="D1" s="26"/>
      <c r="E1" s="26"/>
    </row>
    <row r="2" spans="1:5" x14ac:dyDescent="0.25">
      <c r="A2" s="221" t="str">
        <f>'1. Forside'!A2</f>
        <v>V070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59" t="s">
        <v>178</v>
      </c>
      <c r="C4" s="259"/>
      <c r="D4" s="259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-977759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-977759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Guldborgsund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V070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179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29320215.704849817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5259307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2837128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-727652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779333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8148116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22534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22534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-3226784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-5078292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-723953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-9029029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-858379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1809120</v>
      </c>
      <c r="D29" s="79" t="s">
        <v>0</v>
      </c>
      <c r="E29" s="10">
        <f>-C29</f>
        <v>-1809120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27664882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27664882</v>
      </c>
      <c r="D36" s="79" t="s">
        <v>0</v>
      </c>
      <c r="E36" s="10">
        <f>-C36</f>
        <v>-27664882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-153786.29515018314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Guldborgsund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V070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6" t="s">
        <v>180</v>
      </c>
      <c r="C4" s="256"/>
      <c r="D4" s="256"/>
      <c r="E4" s="256"/>
      <c r="F4" s="256"/>
      <c r="G4" s="256"/>
      <c r="H4" s="256"/>
      <c r="I4" s="256"/>
      <c r="J4" s="256"/>
      <c r="K4" s="256"/>
      <c r="L4" s="256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1166113</v>
      </c>
      <c r="D7" s="222" t="s">
        <v>0</v>
      </c>
      <c r="E7" s="223">
        <v>2794611</v>
      </c>
      <c r="F7" s="222" t="s">
        <v>0</v>
      </c>
      <c r="G7" s="223">
        <v>1809120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3960724</v>
      </c>
      <c r="F9" s="222" t="s">
        <v>0</v>
      </c>
      <c r="G9" s="224">
        <v>1809120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1166113</v>
      </c>
      <c r="D11" s="153" t="s">
        <v>0</v>
      </c>
      <c r="E11" s="55">
        <f>C11+E7-E8-E9</f>
        <v>0</v>
      </c>
      <c r="F11" s="153" t="s">
        <v>0</v>
      </c>
      <c r="G11" s="55">
        <f>E11+G7-G8-G9</f>
        <v>0</v>
      </c>
      <c r="H11" s="153" t="s">
        <v>0</v>
      </c>
      <c r="I11" s="55">
        <f>G11+I7-I8-I9</f>
        <v>0</v>
      </c>
      <c r="J11" s="153" t="s">
        <v>0</v>
      </c>
      <c r="K11" s="55">
        <f>K7-K8-K9+K10+I11</f>
        <v>0</v>
      </c>
      <c r="L11" s="153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Guldborgsund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V070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105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9072647.8319123592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-34476.061761266967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-271499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8766672.7701510917</v>
      </c>
      <c r="D13" s="79" t="s">
        <v>0</v>
      </c>
      <c r="E13" s="6">
        <f>C13</f>
        <v>8766672.7701510917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4602870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investeringer'!F22</f>
        <v>4122421.7307666671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3489.4648666666471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investeringer'!F15</f>
        <v>303333.33333333337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9032114.5289666671</v>
      </c>
      <c r="D19" s="79" t="s">
        <v>0</v>
      </c>
      <c r="E19" s="8">
        <f>C19</f>
        <v>9032114.5289666671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omkostninger'!C9</f>
        <v>35000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omkostninger'!C14</f>
        <v>8349424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omkostninger'!C20</f>
        <v>126000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omkostninger'!C26</f>
        <v>-114445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servicemål'!C8</f>
        <v>150000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servicemål'!C14</f>
        <v>-266529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2335276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39871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10654597</v>
      </c>
      <c r="D29" s="79" t="s">
        <v>0</v>
      </c>
      <c r="E29" s="6">
        <f>C29</f>
        <v>10654597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0</v>
      </c>
      <c r="D31" s="79" t="s">
        <v>0</v>
      </c>
      <c r="E31" s="10">
        <f>C31</f>
        <v>0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-153786.29515018314</v>
      </c>
      <c r="D33" s="79" t="s">
        <v>0</v>
      </c>
      <c r="E33" s="12">
        <f>C33</f>
        <v>-153786.29515018314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28299598.003967576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1335879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21.184252468949339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14.934117539064223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Guldborgsund 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V070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6" t="s">
        <v>125</v>
      </c>
      <c r="C4" s="256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9072647.8319123592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9072647.8319123592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9072647.8319123592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-34476.061761266967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Guldborgsund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V070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124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6624847.4468624052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9038171.7701510917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9072647.8319123592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1085995.9454799094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271499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Guldborgsund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V070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123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194965035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4602870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4602870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6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Guldborgsund 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V070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7" t="s">
        <v>127</v>
      </c>
      <c r="C4" s="257"/>
      <c r="D4" s="257"/>
      <c r="E4" s="257"/>
      <c r="F4" s="257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8" t="s">
        <v>52</v>
      </c>
      <c r="G7" s="258"/>
      <c r="H7" s="26"/>
    </row>
    <row r="8" spans="1:8" s="148" customFormat="1" x14ac:dyDescent="0.25">
      <c r="A8" s="26"/>
      <c r="B8" s="29" t="s">
        <v>182</v>
      </c>
      <c r="C8" s="30" t="s">
        <v>183</v>
      </c>
      <c r="D8" s="31" t="s">
        <v>184</v>
      </c>
      <c r="E8" s="32">
        <v>52366.43</v>
      </c>
      <c r="F8" s="34">
        <f t="shared" ref="F8:F19" si="0">E8/D8</f>
        <v>1047.3286000000001</v>
      </c>
      <c r="G8" s="35" t="s">
        <v>0</v>
      </c>
      <c r="H8" s="26"/>
    </row>
    <row r="9" spans="1:8" s="148" customFormat="1" x14ac:dyDescent="0.25">
      <c r="A9" s="26"/>
      <c r="B9" s="29" t="s">
        <v>185</v>
      </c>
      <c r="C9" s="30" t="s">
        <v>183</v>
      </c>
      <c r="D9" s="31" t="s">
        <v>186</v>
      </c>
      <c r="E9" s="32">
        <v>388312.04</v>
      </c>
      <c r="F9" s="34">
        <f t="shared" ref="F9:F18" si="1">E9/D9</f>
        <v>12943.734666666665</v>
      </c>
      <c r="G9" s="35" t="s">
        <v>0</v>
      </c>
      <c r="H9" s="26"/>
    </row>
    <row r="10" spans="1:8" s="148" customFormat="1" x14ac:dyDescent="0.25">
      <c r="A10" s="26"/>
      <c r="B10" s="29" t="s">
        <v>187</v>
      </c>
      <c r="C10" s="30" t="s">
        <v>183</v>
      </c>
      <c r="D10" s="31" t="s">
        <v>184</v>
      </c>
      <c r="E10" s="32">
        <v>437213.9</v>
      </c>
      <c r="F10" s="34">
        <f t="shared" si="1"/>
        <v>8744.2780000000002</v>
      </c>
      <c r="G10" s="35" t="s">
        <v>0</v>
      </c>
      <c r="H10" s="26"/>
    </row>
    <row r="11" spans="1:8" s="148" customFormat="1" x14ac:dyDescent="0.25">
      <c r="A11" s="26"/>
      <c r="B11" s="29" t="s">
        <v>188</v>
      </c>
      <c r="C11" s="30" t="s">
        <v>183</v>
      </c>
      <c r="D11" s="31" t="s">
        <v>189</v>
      </c>
      <c r="E11" s="32">
        <v>361761.3</v>
      </c>
      <c r="F11" s="34">
        <f t="shared" si="1"/>
        <v>4823.4839999999995</v>
      </c>
      <c r="G11" s="35" t="s">
        <v>0</v>
      </c>
      <c r="H11" s="26"/>
    </row>
    <row r="12" spans="1:8" s="148" customFormat="1" x14ac:dyDescent="0.25">
      <c r="A12" s="26"/>
      <c r="B12" s="29" t="s">
        <v>190</v>
      </c>
      <c r="C12" s="30" t="s">
        <v>183</v>
      </c>
      <c r="D12" s="31" t="s">
        <v>189</v>
      </c>
      <c r="E12" s="32">
        <v>867336.46</v>
      </c>
      <c r="F12" s="34">
        <f t="shared" si="1"/>
        <v>11564.486133333332</v>
      </c>
      <c r="G12" s="35" t="s">
        <v>0</v>
      </c>
      <c r="H12" s="26"/>
    </row>
    <row r="13" spans="1:8" s="148" customFormat="1" x14ac:dyDescent="0.25">
      <c r="A13" s="26"/>
      <c r="B13" s="29" t="s">
        <v>191</v>
      </c>
      <c r="C13" s="30" t="s">
        <v>183</v>
      </c>
      <c r="D13" s="31" t="s">
        <v>189</v>
      </c>
      <c r="E13" s="32">
        <v>98291.7</v>
      </c>
      <c r="F13" s="34">
        <f t="shared" si="1"/>
        <v>1310.556</v>
      </c>
      <c r="G13" s="35" t="s">
        <v>0</v>
      </c>
      <c r="H13" s="26"/>
    </row>
    <row r="14" spans="1:8" s="148" customFormat="1" x14ac:dyDescent="0.25">
      <c r="A14" s="26"/>
      <c r="B14" s="29" t="s">
        <v>192</v>
      </c>
      <c r="C14" s="30" t="s">
        <v>183</v>
      </c>
      <c r="D14" s="31" t="s">
        <v>193</v>
      </c>
      <c r="E14" s="32">
        <v>123700</v>
      </c>
      <c r="F14" s="34">
        <f t="shared" si="1"/>
        <v>12370</v>
      </c>
      <c r="G14" s="35" t="s">
        <v>0</v>
      </c>
      <c r="H14" s="26"/>
    </row>
    <row r="15" spans="1:8" s="148" customFormat="1" x14ac:dyDescent="0.25">
      <c r="A15" s="26"/>
      <c r="B15" s="29" t="s">
        <v>194</v>
      </c>
      <c r="C15" s="30" t="s">
        <v>183</v>
      </c>
      <c r="D15" s="31" t="s">
        <v>195</v>
      </c>
      <c r="E15" s="32">
        <v>144511.53</v>
      </c>
      <c r="F15" s="34">
        <f t="shared" si="1"/>
        <v>9634.1020000000008</v>
      </c>
      <c r="G15" s="35" t="s">
        <v>0</v>
      </c>
      <c r="H15" s="26"/>
    </row>
    <row r="16" spans="1:8" s="148" customFormat="1" x14ac:dyDescent="0.25">
      <c r="A16" s="26"/>
      <c r="B16" s="29" t="s">
        <v>196</v>
      </c>
      <c r="C16" s="30" t="s">
        <v>183</v>
      </c>
      <c r="D16" s="31" t="s">
        <v>184</v>
      </c>
      <c r="E16" s="32">
        <v>94505</v>
      </c>
      <c r="F16" s="34">
        <f t="shared" si="1"/>
        <v>1890.1</v>
      </c>
      <c r="G16" s="35" t="s">
        <v>0</v>
      </c>
      <c r="H16" s="26"/>
    </row>
    <row r="17" spans="1:8" s="148" customFormat="1" x14ac:dyDescent="0.25">
      <c r="A17" s="26"/>
      <c r="B17" s="29" t="s">
        <v>197</v>
      </c>
      <c r="C17" s="30" t="s">
        <v>183</v>
      </c>
      <c r="D17" s="31" t="s">
        <v>189</v>
      </c>
      <c r="E17" s="32">
        <v>878022.79</v>
      </c>
      <c r="F17" s="34">
        <f t="shared" si="1"/>
        <v>11706.970533333333</v>
      </c>
      <c r="G17" s="35" t="s">
        <v>0</v>
      </c>
      <c r="H17" s="26"/>
    </row>
    <row r="18" spans="1:8" s="148" customFormat="1" x14ac:dyDescent="0.25">
      <c r="A18" s="26"/>
      <c r="B18" s="29" t="s">
        <v>200</v>
      </c>
      <c r="C18" s="30" t="s">
        <v>183</v>
      </c>
      <c r="D18" s="31" t="s">
        <v>198</v>
      </c>
      <c r="E18" s="32">
        <v>1628516.31</v>
      </c>
      <c r="F18" s="34">
        <f t="shared" si="1"/>
        <v>135709.6925</v>
      </c>
      <c r="G18" s="35" t="s">
        <v>0</v>
      </c>
      <c r="H18" s="26"/>
    </row>
    <row r="19" spans="1:8" s="148" customFormat="1" x14ac:dyDescent="0.25">
      <c r="A19" s="26"/>
      <c r="B19" s="29" t="s">
        <v>201</v>
      </c>
      <c r="C19" s="30" t="s">
        <v>183</v>
      </c>
      <c r="D19" s="31" t="s">
        <v>199</v>
      </c>
      <c r="E19" s="32">
        <v>120000</v>
      </c>
      <c r="F19" s="34">
        <f t="shared" si="0"/>
        <v>20000</v>
      </c>
      <c r="G19" s="35" t="s">
        <v>0</v>
      </c>
      <c r="H19" s="26"/>
    </row>
    <row r="20" spans="1:8" s="148" customFormat="1" x14ac:dyDescent="0.25">
      <c r="A20" s="26"/>
      <c r="B20" s="23" t="s">
        <v>71</v>
      </c>
      <c r="C20" s="158"/>
      <c r="D20" s="158"/>
      <c r="E20" s="158"/>
      <c r="F20" s="36">
        <f>SUM(F8:F19)</f>
        <v>231744.73243333332</v>
      </c>
      <c r="G20" s="37" t="s">
        <v>0</v>
      </c>
      <c r="H20" s="26"/>
    </row>
    <row r="21" spans="1:8" s="148" customFormat="1" x14ac:dyDescent="0.25">
      <c r="A21" s="26"/>
      <c r="B21" s="107" t="s">
        <v>133</v>
      </c>
      <c r="C21" s="159"/>
      <c r="D21" s="159"/>
      <c r="E21" s="159"/>
      <c r="F21" s="66">
        <v>3890676.9983333335</v>
      </c>
      <c r="G21" s="37" t="s">
        <v>0</v>
      </c>
      <c r="H21" s="26"/>
    </row>
    <row r="22" spans="1:8" s="148" customFormat="1" x14ac:dyDescent="0.25">
      <c r="A22" s="26"/>
      <c r="B22" s="39" t="s">
        <v>68</v>
      </c>
      <c r="C22" s="160"/>
      <c r="D22" s="160"/>
      <c r="E22" s="161"/>
      <c r="F22" s="38">
        <f>F20+F21</f>
        <v>4122421.7307666671</v>
      </c>
      <c r="G22" s="38" t="s">
        <v>0</v>
      </c>
      <c r="H22" s="26"/>
    </row>
    <row r="23" spans="1:8" s="148" customFormat="1" x14ac:dyDescent="0.25">
      <c r="A23" s="26"/>
      <c r="B23" s="26"/>
      <c r="C23" s="26"/>
      <c r="D23" s="26"/>
      <c r="E23" s="26"/>
      <c r="F23" s="26"/>
      <c r="G23" s="26"/>
      <c r="H23" s="26"/>
    </row>
    <row r="24" spans="1:8" s="148" customFormat="1" x14ac:dyDescent="0.25">
      <c r="A24" s="26"/>
      <c r="B24" s="26"/>
      <c r="C24" s="26"/>
      <c r="D24" s="26"/>
      <c r="E24" s="26"/>
      <c r="F24" s="26"/>
      <c r="G24" s="26"/>
      <c r="H24" s="26"/>
    </row>
    <row r="25" spans="1:8" s="148" customFormat="1" x14ac:dyDescent="0.25">
      <c r="A25" s="26"/>
      <c r="B25" s="26"/>
      <c r="C25" s="26"/>
      <c r="D25" s="26"/>
      <c r="E25" s="26"/>
      <c r="F25" s="26"/>
      <c r="G25" s="26"/>
      <c r="H25" s="26"/>
    </row>
    <row r="26" spans="1:8" s="148" customFormat="1" hidden="1" x14ac:dyDescent="0.25"/>
    <row r="27" spans="1:8" s="148" customFormat="1" hidden="1" x14ac:dyDescent="0.25"/>
    <row r="28" spans="1:8" s="148" customFormat="1" hidden="1" x14ac:dyDescent="0.25"/>
    <row r="29" spans="1:8" s="148" customFormat="1" ht="14.45" hidden="1" customHeight="1" x14ac:dyDescent="0.25"/>
    <row r="30" spans="1:8" s="148" customFormat="1" ht="14.45" hidden="1" customHeight="1" x14ac:dyDescent="0.25"/>
    <row r="31" spans="1:8" s="148" customFormat="1" ht="15" hidden="1" customHeight="1" x14ac:dyDescent="0.25"/>
    <row r="32" spans="1:8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Guldborgsund Vand AS</v>
      </c>
      <c r="B1" s="162"/>
      <c r="C1" s="162"/>
      <c r="D1" s="162"/>
      <c r="E1" s="162"/>
    </row>
    <row r="2" spans="1:5" x14ac:dyDescent="0.25">
      <c r="A2" s="1" t="str">
        <f>'1. Forside'!A2</f>
        <v>V070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6" t="s">
        <v>122</v>
      </c>
      <c r="C4" s="256"/>
      <c r="D4" s="256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146667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313333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investeringer'!F20</f>
        <v>231744.73243333332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3489.4648666666471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9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Guldborgsund 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V070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6" t="s">
        <v>121</v>
      </c>
      <c r="C4" s="256"/>
      <c r="D4" s="256"/>
      <c r="E4" s="256"/>
      <c r="F4" s="256"/>
      <c r="G4" s="256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8" t="s">
        <v>56</v>
      </c>
      <c r="G7" s="258"/>
      <c r="H7" s="26"/>
    </row>
    <row r="8" spans="1:8" s="148" customFormat="1" x14ac:dyDescent="0.25">
      <c r="A8" s="26"/>
      <c r="B8" s="29" t="s">
        <v>190</v>
      </c>
      <c r="C8" s="30" t="s">
        <v>203</v>
      </c>
      <c r="D8" s="31" t="s">
        <v>189</v>
      </c>
      <c r="E8" s="32">
        <v>3000000</v>
      </c>
      <c r="F8" s="45">
        <f>E8/D8</f>
        <v>40000</v>
      </c>
      <c r="G8" s="35" t="s">
        <v>0</v>
      </c>
      <c r="H8" s="26"/>
    </row>
    <row r="9" spans="1:8" s="148" customFormat="1" x14ac:dyDescent="0.25">
      <c r="A9" s="26"/>
      <c r="B9" s="29" t="s">
        <v>207</v>
      </c>
      <c r="C9" s="30" t="s">
        <v>203</v>
      </c>
      <c r="D9" s="31" t="s">
        <v>204</v>
      </c>
      <c r="E9" s="32">
        <v>500000</v>
      </c>
      <c r="F9" s="45">
        <f t="shared" ref="F9:F12" si="0">E9/D9</f>
        <v>100000</v>
      </c>
      <c r="G9" s="35" t="s">
        <v>0</v>
      </c>
      <c r="H9" s="26"/>
    </row>
    <row r="10" spans="1:8" s="148" customFormat="1" x14ac:dyDescent="0.25">
      <c r="A10" s="26"/>
      <c r="B10" s="29" t="s">
        <v>205</v>
      </c>
      <c r="C10" s="30" t="s">
        <v>203</v>
      </c>
      <c r="D10" s="31" t="s">
        <v>186</v>
      </c>
      <c r="E10" s="32">
        <v>1800000</v>
      </c>
      <c r="F10" s="45">
        <f t="shared" si="0"/>
        <v>60000</v>
      </c>
      <c r="G10" s="35" t="s">
        <v>0</v>
      </c>
      <c r="H10" s="26"/>
    </row>
    <row r="11" spans="1:8" s="148" customFormat="1" x14ac:dyDescent="0.25">
      <c r="A11" s="26"/>
      <c r="B11" s="29" t="s">
        <v>205</v>
      </c>
      <c r="C11" s="30" t="s">
        <v>206</v>
      </c>
      <c r="D11" s="31" t="s">
        <v>186</v>
      </c>
      <c r="E11" s="32">
        <v>2300000</v>
      </c>
      <c r="F11" s="45">
        <f t="shared" si="0"/>
        <v>76666.666666666672</v>
      </c>
      <c r="G11" s="35" t="s">
        <v>0</v>
      </c>
      <c r="H11" s="26"/>
    </row>
    <row r="12" spans="1:8" s="148" customFormat="1" x14ac:dyDescent="0.25">
      <c r="A12" s="26"/>
      <c r="B12" s="29" t="s">
        <v>190</v>
      </c>
      <c r="C12" s="30" t="s">
        <v>206</v>
      </c>
      <c r="D12" s="31" t="s">
        <v>189</v>
      </c>
      <c r="E12" s="32">
        <v>2000000</v>
      </c>
      <c r="F12" s="45">
        <f t="shared" si="0"/>
        <v>26666.666666666668</v>
      </c>
      <c r="G12" s="35" t="s">
        <v>0</v>
      </c>
      <c r="H12" s="26"/>
    </row>
    <row r="13" spans="1:8" s="148" customFormat="1" x14ac:dyDescent="0.25">
      <c r="A13" s="26"/>
      <c r="B13" s="109" t="s">
        <v>72</v>
      </c>
      <c r="C13" s="165"/>
      <c r="D13" s="166"/>
      <c r="E13" s="167"/>
      <c r="F13" s="46">
        <f>SUMIF(C8:C12,"2015",F8:F12)</f>
        <v>200000</v>
      </c>
      <c r="G13" s="47" t="s">
        <v>0</v>
      </c>
      <c r="H13" s="26"/>
    </row>
    <row r="14" spans="1:8" s="148" customFormat="1" x14ac:dyDescent="0.25">
      <c r="A14" s="26"/>
      <c r="B14" s="107" t="s">
        <v>131</v>
      </c>
      <c r="C14" s="168"/>
      <c r="D14" s="169"/>
      <c r="E14" s="170"/>
      <c r="F14" s="46">
        <f>SUMIF(C8:C12,"2016",F8:F12)</f>
        <v>103333.33333333334</v>
      </c>
      <c r="G14" s="47" t="s">
        <v>0</v>
      </c>
      <c r="H14" s="26"/>
    </row>
    <row r="15" spans="1:8" s="148" customFormat="1" x14ac:dyDescent="0.25">
      <c r="A15" s="26"/>
      <c r="B15" s="50" t="s">
        <v>36</v>
      </c>
      <c r="C15" s="171"/>
      <c r="D15" s="172"/>
      <c r="E15" s="172"/>
      <c r="F15" s="48">
        <f>F13+F14</f>
        <v>303333.33333333337</v>
      </c>
      <c r="G15" s="49" t="s">
        <v>0</v>
      </c>
      <c r="H15" s="26"/>
    </row>
    <row r="16" spans="1:8" s="148" customFormat="1" x14ac:dyDescent="0.25">
      <c r="A16" s="26"/>
      <c r="B16" s="26"/>
      <c r="C16" s="164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164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164"/>
      <c r="D18" s="26"/>
      <c r="E18" s="26"/>
      <c r="F18" s="173"/>
      <c r="G18" s="173"/>
      <c r="H18" s="26"/>
    </row>
    <row r="19" spans="1:8" s="148" customFormat="1" hidden="1" x14ac:dyDescent="0.25">
      <c r="C19" s="174"/>
    </row>
    <row r="20" spans="1:8" s="148" customFormat="1" hidden="1" x14ac:dyDescent="0.25">
      <c r="C20" s="174"/>
    </row>
    <row r="21" spans="1:8" s="148" customFormat="1" hidden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t="12" hidden="1" customHeight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x14ac:dyDescent="0.25"/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Guldborgsund Vand AS</v>
      </c>
      <c r="B1" s="56"/>
      <c r="C1" s="56"/>
      <c r="D1" s="176"/>
      <c r="E1" s="56"/>
    </row>
    <row r="2" spans="1:5" x14ac:dyDescent="0.25">
      <c r="A2" s="220" t="str">
        <f>'1. Forside'!A2</f>
        <v>V070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59" t="s">
        <v>120</v>
      </c>
      <c r="C4" s="259"/>
      <c r="D4" s="259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202</v>
      </c>
      <c r="C8" s="51">
        <v>2000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35000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211</v>
      </c>
      <c r="C12" s="178"/>
      <c r="D12" s="179"/>
      <c r="E12" s="56"/>
    </row>
    <row r="13" spans="1:5" x14ac:dyDescent="0.25">
      <c r="A13" s="56"/>
      <c r="B13" s="53" t="s">
        <v>210</v>
      </c>
      <c r="C13" s="180">
        <v>8349424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8349424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0" t="s">
        <v>141</v>
      </c>
      <c r="C17" s="261"/>
      <c r="D17" s="262"/>
      <c r="E17" s="56"/>
    </row>
    <row r="18" spans="1:5" x14ac:dyDescent="0.25">
      <c r="A18" s="56"/>
      <c r="B18" s="53" t="s">
        <v>70</v>
      </c>
      <c r="C18" s="51">
        <v>94000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32000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126000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3" t="s">
        <v>142</v>
      </c>
      <c r="C23" s="264"/>
      <c r="D23" s="265"/>
      <c r="E23" s="56"/>
    </row>
    <row r="24" spans="1:5" x14ac:dyDescent="0.25">
      <c r="A24" s="56"/>
      <c r="B24" s="108" t="s">
        <v>143</v>
      </c>
      <c r="C24" s="19">
        <v>8664958</v>
      </c>
      <c r="D24" s="58" t="s">
        <v>0</v>
      </c>
      <c r="E24" s="56"/>
    </row>
    <row r="25" spans="1:5" x14ac:dyDescent="0.25">
      <c r="A25" s="56"/>
      <c r="B25" s="108" t="s">
        <v>144</v>
      </c>
      <c r="C25" s="40">
        <v>8779403</v>
      </c>
      <c r="D25" s="58" t="s">
        <v>0</v>
      </c>
      <c r="E25" s="56"/>
    </row>
    <row r="26" spans="1:5" x14ac:dyDescent="0.25">
      <c r="A26" s="56"/>
      <c r="B26" s="28" t="s">
        <v>145</v>
      </c>
      <c r="C26" s="55">
        <f>C24-C25</f>
        <v>-114445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t="14.45" x14ac:dyDescent="0.3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2015-05-27T07:35:52Z</cp:lastPrinted>
  <dcterms:created xsi:type="dcterms:W3CDTF">2014-01-17T08:54:17Z</dcterms:created>
  <dcterms:modified xsi:type="dcterms:W3CDTF">2015-11-16T09:23:20Z</dcterms:modified>
</cp:coreProperties>
</file>