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385" yWindow="165" windowWidth="12195" windowHeight="131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27" i="11" l="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F11" i="11"/>
  <c r="F12" i="11"/>
  <c r="F13" i="11"/>
  <c r="F14" i="11"/>
  <c r="F28" i="11"/>
  <c r="F10" i="11"/>
  <c r="F29" i="11" s="1"/>
  <c r="G35" i="12" s="1"/>
  <c r="G13" i="10"/>
  <c r="E15" i="2" s="1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<sst xmlns="http://schemas.openxmlformats.org/spreadsheetml/2006/main" count="246" uniqueCount="129">
  <si>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</si>
  <si>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</si>
  <si>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</si>
  <si>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</si>
  <si>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</si>
  <si>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</si>
  <si>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</si>
  <si>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</si>
  <si>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</si>
  <si>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</si>
  <si>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</si>
  <si>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</si>
  <si>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</si>
  <si>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</si>
  <si>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</si>
  <si>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</si>
  <si>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</si>
  <si>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</si>
  <si>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</si>
  <si>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</si>
  <si>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</si>
  <si>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</si>
  <si>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</si>
  <si>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</si>
  <si>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</si>
  <si>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</si>
  <si>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</si>
  <si>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</si>
  <si>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</si>
  <si>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</si>
  <si>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</si>
  <si>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</si>
  <si>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</si>
  <si>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</si>
  <si>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</si>
  <si>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</si>
  <si>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</si>
  <si>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</si>
  <si>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</si>
  <si>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</si>
  <si>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</si>
  <si>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</si>
  <si>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</si>
  <si>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</si>
  <si>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</si>
  <si>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</si>
  <si>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</si>
  <si>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</si>
  <si>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</si>
  <si>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</si>
  <si>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</si>
  <si>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</si>
  <si>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</si>
  <si>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</si>
  <si>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</si>
  <si>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</si>
  <si>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</si>
  <si>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</si>
  <si>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</si>
  <si>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</si>
  <si>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</si>
  <si>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</si>
  <si>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</si>
  <si>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</si>
  <si>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</si>
  <si>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</si>
  <si>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</si>
  <si>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</si>
  <si>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</si>
  <si>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</si>
  <si>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</si>
  <si>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</si>
  <si>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</si>
  <si>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</si>
  <si>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</si>
  <si>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</si>
  <si>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</si>
  <si>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</si>
  <si>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</si>
  <si>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</si>
  <si>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</si>
  <si>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</si>
  <si>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</si>
  <si>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</si>
  <si>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</si>
  <si>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</si>
  <si>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</si>
  <si>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</si>
  <si>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</si>
  <si>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</si>
  <si>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</si>
  <si>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</si>
  <si>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</si>
  <si>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</si>
  <si>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</si>
  <si>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</si>
  <si>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</si>
  <si>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</si>
  <si>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</si>
  <si>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</si>
  <si>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</si>
  <si>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</si>
  <si>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</si>
  <si>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</si>
  <si>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</si>
  <si>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</si>
  <si>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</si>
  <si>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</si>
  <si>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</si>
  <si>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</si>
  <si>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</si>
  <si>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Ø 200 mm &lt; Ledningsnet ≤ Ø 500 mm </t>
  </si>
  <si>
    <t>Brønde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</si>
  <si>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</si>
  <si>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</si>
  <si>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</si>
  <si>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</si>
  <si>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</si>
  <si>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Pumpeinstallation Miljøklasse A (100-300 l/s) - Mek/EL</t>
  </si>
  <si>
    <t>Pumpeinstallation Miljøklasse A (100-300 l/s) - SRO</t>
  </si>
  <si>
    <t>Ø 500 mm &lt; Ledningsnet ≤ Ø 800 mm</t>
  </si>
  <si>
    <t>Ø 800 mm &lt; Ledningsnet ≤ Ø 1000 mm</t>
  </si>
  <si>
    <t>Strømpeforing ≤ Ø 200 mm</t>
  </si>
  <si>
    <t>Strømpeforing Ø 200 mm &lt; Ledningsnet ≤ Ø 500 mm</t>
  </si>
  <si>
    <t>Strømpeforing Ø 500 mm &lt; Ledningsnet ≤ Ø 800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</si>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</sst>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128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108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52968024.386786915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3"/>
      <c r="D10" s="84"/>
      <c r="E10" s="31">
        <f>'Fane 3. Grundlag'!G11</f>
        <v>3385558.5670651966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134796.71379836291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585920.75094422256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52247306.922044329</v>
      </c>
      <c r="F13" s="38" t="s">
        <v>4</v>
      </c>
      <c r="G13" s="37">
        <f>E13</f>
        <v>52247306.922044329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107</v>
      </c>
      <c r="C15" s="86"/>
      <c r="D15" s="87"/>
      <c r="E15" s="37">
        <f>'Fane 6. Hist. over el. underdæk'!G13</f>
        <v>-2527916.75</v>
      </c>
      <c r="F15" s="38" t="s">
        <v>4</v>
      </c>
      <c r="G15" s="37">
        <f>E15</f>
        <v>-2527916.75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803273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206780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97</v>
      </c>
      <c r="C19" s="80"/>
      <c r="D19" s="81"/>
      <c r="E19" s="31">
        <f>'Fane 8. Korrektion af PL2015'!G23</f>
        <v>189569.16999999993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9" t="s">
        <v>34</v>
      </c>
      <c r="C20" s="80"/>
      <c r="D20" s="81"/>
      <c r="E20" s="31">
        <f>'Fane 8. Korrektion af PL2015'!G29</f>
        <v>-1807825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9" t="s">
        <v>35</v>
      </c>
      <c r="C21" s="80"/>
      <c r="D21" s="81"/>
      <c r="E21" s="31">
        <f>'Fane 8. Korrektion af PL2015'!G36</f>
        <v>-1351756.7266666666</v>
      </c>
      <c r="F21" s="28" t="s">
        <v>4</v>
      </c>
      <c r="G21" s="35"/>
      <c r="H21" s="36"/>
      <c r="I21" s="20"/>
    </row>
    <row r="22" spans="1:9" x14ac:dyDescent="0.25">
      <c r="A22" s="20"/>
      <c r="B22" s="85" t="s">
        <v>36</v>
      </c>
      <c r="C22" s="86"/>
      <c r="D22" s="87"/>
      <c r="E22" s="37">
        <f>SUM(E17:E21)</f>
        <v>-1959959.5566666666</v>
      </c>
      <c r="F22" s="38" t="s">
        <v>4</v>
      </c>
      <c r="G22" s="37">
        <f>E22</f>
        <v>-1959959.5566666666</v>
      </c>
      <c r="H22" s="38" t="s">
        <v>4</v>
      </c>
      <c r="I22" s="20"/>
    </row>
    <row r="23" spans="1:9" x14ac:dyDescent="0.25">
      <c r="A23" s="20"/>
      <c r="B23" s="75" t="s">
        <v>30</v>
      </c>
      <c r="C23" s="76"/>
      <c r="D23" s="76"/>
      <c r="E23" s="76"/>
      <c r="F23" s="76"/>
      <c r="G23" s="76"/>
      <c r="H23" s="77"/>
      <c r="I23" s="20"/>
    </row>
    <row r="24" spans="1:9" x14ac:dyDescent="0.25">
      <c r="A24" s="20"/>
      <c r="B24" s="85" t="s">
        <v>31</v>
      </c>
      <c r="C24" s="86"/>
      <c r="D24" s="87"/>
      <c r="E24" s="37">
        <f>'Fane 9. Kontrol af PL2015'!G36</f>
        <v>0</v>
      </c>
      <c r="F24" s="38" t="s">
        <v>4</v>
      </c>
      <c r="G24" s="37">
        <f>E24</f>
        <v>0</v>
      </c>
      <c r="H24" s="38" t="s">
        <v>4</v>
      </c>
      <c r="I24" s="20"/>
    </row>
    <row r="25" spans="1:9" x14ac:dyDescent="0.25">
      <c r="A25" s="20"/>
      <c r="B25" s="75" t="s">
        <v>37</v>
      </c>
      <c r="C25" s="76"/>
      <c r="D25" s="76"/>
      <c r="E25" s="76"/>
      <c r="F25" s="77"/>
      <c r="G25" s="40">
        <f>G13+G15+G22+G24</f>
        <v>47759430.615377665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39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98</v>
      </c>
      <c r="C9" s="83"/>
      <c r="D9" s="83"/>
      <c r="E9" s="83"/>
      <c r="F9" s="84"/>
      <c r="G9" s="46">
        <v>12359661.649977511</v>
      </c>
      <c r="H9" s="42" t="s">
        <v>4</v>
      </c>
      <c r="I9" s="20"/>
    </row>
    <row r="10" spans="1:9" x14ac:dyDescent="0.25">
      <c r="A10" s="20"/>
      <c r="B10" s="82" t="s">
        <v>99</v>
      </c>
      <c r="C10" s="83"/>
      <c r="D10" s="83"/>
      <c r="E10" s="83"/>
      <c r="F10" s="84"/>
      <c r="G10" s="46">
        <v>37222804.169744208</v>
      </c>
      <c r="H10" s="42" t="s">
        <v>4</v>
      </c>
      <c r="I10" s="20"/>
    </row>
    <row r="11" spans="1:9" x14ac:dyDescent="0.25">
      <c r="A11" s="20"/>
      <c r="B11" s="82" t="s">
        <v>100</v>
      </c>
      <c r="C11" s="83"/>
      <c r="D11" s="83"/>
      <c r="E11" s="83"/>
      <c r="F11" s="84"/>
      <c r="G11" s="46">
        <v>3385558.5670651966</v>
      </c>
      <c r="H11" s="42" t="s">
        <v>4</v>
      </c>
      <c r="I11" s="20"/>
    </row>
    <row r="12" spans="1:9" x14ac:dyDescent="0.25">
      <c r="A12" s="20"/>
      <c r="B12" s="75" t="s">
        <v>39</v>
      </c>
      <c r="C12" s="76"/>
      <c r="D12" s="76"/>
      <c r="E12" s="76"/>
      <c r="F12" s="77"/>
      <c r="G12" s="40">
        <f>SUM(G9:G11)</f>
        <v>52968024.386786915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49582465.819721721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0.27186367513159604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134796.71379836291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12359661.649977511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247193.23299955021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37222804.169744208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338727.51794467232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585920.75094422256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-25959187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-15847520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-10111667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f>G11/G12</f>
        <v>-2527916.75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1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11739881</v>
      </c>
      <c r="F10" s="10">
        <f>E10/D10</f>
        <v>156531.74666666667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75</v>
      </c>
      <c r="E11" s="46">
        <v>330892</v>
      </c>
      <c r="F11" s="10">
        <f t="shared" ref="F11:F28" si="0">E11/D11</f>
        <v>4411.8933333333334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75</v>
      </c>
      <c r="E12" s="46">
        <v>1004948</v>
      </c>
      <c r="F12" s="10">
        <f t="shared" si="0"/>
        <v>13399.306666666667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75</v>
      </c>
      <c r="E13" s="46">
        <v>712899</v>
      </c>
      <c r="F13" s="10">
        <f t="shared" si="0"/>
        <v>9505.32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30</v>
      </c>
      <c r="E14" s="46">
        <v>1888404</v>
      </c>
      <c r="F14" s="10">
        <f t="shared" si="0"/>
        <v>62946.8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50</v>
      </c>
      <c r="E15" s="46">
        <v>8418570</v>
      </c>
      <c r="F15" s="10">
        <f t="shared" si="0"/>
        <v>168371.4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20</v>
      </c>
      <c r="E16" s="46">
        <v>175086</v>
      </c>
      <c r="F16" s="10">
        <f t="shared" si="0"/>
        <v>8754.2999999999993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10</v>
      </c>
      <c r="E17" s="46">
        <v>43771</v>
      </c>
      <c r="F17" s="10">
        <f t="shared" si="0"/>
        <v>4377.1000000000004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20</v>
      </c>
      <c r="E18" s="46">
        <v>2831465</v>
      </c>
      <c r="F18" s="10">
        <f t="shared" si="0"/>
        <v>141573.25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10</v>
      </c>
      <c r="E19" s="46">
        <v>707866</v>
      </c>
      <c r="F19" s="10">
        <f t="shared" si="0"/>
        <v>70786.600000000006</v>
      </c>
      <c r="G19" s="3" t="s">
        <v>4</v>
      </c>
      <c r="H19" s="1"/>
    </row>
    <row r="20" spans="1:8" x14ac:dyDescent="0.25">
      <c r="A20" s="1"/>
      <c r="B20" s="50" t="s">
        <v>110</v>
      </c>
      <c r="C20" s="47">
        <v>2015</v>
      </c>
      <c r="D20" s="47">
        <v>75</v>
      </c>
      <c r="E20" s="46">
        <v>1137368</v>
      </c>
      <c r="F20" s="10">
        <f t="shared" si="0"/>
        <v>15164.906666666666</v>
      </c>
      <c r="G20" s="3" t="s">
        <v>4</v>
      </c>
      <c r="H20" s="1"/>
    </row>
    <row r="21" spans="1:8" x14ac:dyDescent="0.25">
      <c r="A21" s="1"/>
      <c r="B21" s="50" t="s">
        <v>111</v>
      </c>
      <c r="C21" s="47">
        <v>2015</v>
      </c>
      <c r="D21" s="47">
        <v>75</v>
      </c>
      <c r="E21" s="46">
        <v>1508720</v>
      </c>
      <c r="F21" s="10">
        <f t="shared" si="0"/>
        <v>20116.266666666666</v>
      </c>
      <c r="G21" s="3" t="s">
        <v>4</v>
      </c>
      <c r="H21" s="1"/>
    </row>
    <row r="22" spans="1:8" x14ac:dyDescent="0.25">
      <c r="A22" s="1"/>
      <c r="B22" s="50" t="s">
        <v>120</v>
      </c>
      <c r="C22" s="47">
        <v>2015</v>
      </c>
      <c r="D22" s="47">
        <v>75</v>
      </c>
      <c r="E22" s="46">
        <v>3649302</v>
      </c>
      <c r="F22" s="10">
        <f t="shared" si="0"/>
        <v>48657.36</v>
      </c>
      <c r="G22" s="3" t="s">
        <v>4</v>
      </c>
      <c r="H22" s="1"/>
    </row>
    <row r="23" spans="1:8" x14ac:dyDescent="0.25">
      <c r="A23" s="1"/>
      <c r="B23" s="50" t="s">
        <v>121</v>
      </c>
      <c r="C23" s="47">
        <v>2015</v>
      </c>
      <c r="D23" s="47">
        <v>75</v>
      </c>
      <c r="E23" s="46">
        <v>1214821</v>
      </c>
      <c r="F23" s="10">
        <f t="shared" si="0"/>
        <v>16197.613333333333</v>
      </c>
      <c r="G23" s="3" t="s">
        <v>4</v>
      </c>
      <c r="H23" s="1"/>
    </row>
    <row r="24" spans="1:8" x14ac:dyDescent="0.25">
      <c r="A24" s="1"/>
      <c r="B24" s="50" t="s">
        <v>122</v>
      </c>
      <c r="C24" s="47">
        <v>2015</v>
      </c>
      <c r="D24" s="47">
        <v>50</v>
      </c>
      <c r="E24" s="46">
        <v>1246834</v>
      </c>
      <c r="F24" s="10">
        <f t="shared" si="0"/>
        <v>24936.68</v>
      </c>
      <c r="G24" s="3" t="s">
        <v>4</v>
      </c>
      <c r="H24" s="1"/>
    </row>
    <row r="25" spans="1:8" x14ac:dyDescent="0.25">
      <c r="A25" s="1"/>
      <c r="B25" s="50" t="s">
        <v>123</v>
      </c>
      <c r="C25" s="47">
        <v>2015</v>
      </c>
      <c r="D25" s="47">
        <v>50</v>
      </c>
      <c r="E25" s="46">
        <v>3706474</v>
      </c>
      <c r="F25" s="10">
        <f t="shared" si="0"/>
        <v>74129.48</v>
      </c>
      <c r="G25" s="3" t="s">
        <v>4</v>
      </c>
      <c r="H25" s="1"/>
    </row>
    <row r="26" spans="1:8" x14ac:dyDescent="0.25">
      <c r="A26" s="1"/>
      <c r="B26" s="50" t="s">
        <v>124</v>
      </c>
      <c r="C26" s="47">
        <v>2015</v>
      </c>
      <c r="D26" s="47">
        <v>50</v>
      </c>
      <c r="E26" s="46">
        <v>2778292</v>
      </c>
      <c r="F26" s="10">
        <f t="shared" si="0"/>
        <v>55565.84</v>
      </c>
      <c r="G26" s="3" t="s">
        <v>4</v>
      </c>
      <c r="H26" s="1"/>
    </row>
    <row r="27" spans="1:8" x14ac:dyDescent="0.25">
      <c r="A27" s="1"/>
      <c r="B27" s="50" t="s">
        <v>112</v>
      </c>
      <c r="C27" s="47">
        <v>2015</v>
      </c>
      <c r="D27" s="47">
        <v>75</v>
      </c>
      <c r="E27" s="46">
        <v>2712179</v>
      </c>
      <c r="F27" s="10">
        <f t="shared" si="0"/>
        <v>36162.386666666665</v>
      </c>
      <c r="G27" s="3" t="s">
        <v>4</v>
      </c>
      <c r="H27" s="1"/>
    </row>
    <row r="28" spans="1:8" x14ac:dyDescent="0.25">
      <c r="A28" s="1"/>
      <c r="B28" s="50" t="s">
        <v>113</v>
      </c>
      <c r="C28" s="47">
        <v>2015</v>
      </c>
      <c r="D28" s="47">
        <v>75</v>
      </c>
      <c r="E28" s="46">
        <v>2940029</v>
      </c>
      <c r="F28" s="10">
        <f t="shared" si="0"/>
        <v>39200.386666666665</v>
      </c>
      <c r="G28" s="3" t="s">
        <v>4</v>
      </c>
      <c r="H28" s="1"/>
    </row>
    <row r="29" spans="1:8" x14ac:dyDescent="0.25">
      <c r="A29" s="1"/>
      <c r="B29" s="93" t="s">
        <v>125</v>
      </c>
      <c r="C29" s="94"/>
      <c r="D29" s="94"/>
      <c r="E29" s="95"/>
      <c r="F29" s="18">
        <f>SUM(F10:F28)</f>
        <v>970788.63666666672</v>
      </c>
      <c r="G29" s="8" t="s">
        <v>4</v>
      </c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</sheetData>
  <sheetProtection password="C6BD" sheet="1" objects="1" scenarios="1"/>
  <mergeCells count="4">
    <mergeCell ref="B29:E2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88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1422873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619600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803273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78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2156780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1950000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206780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89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1384569.17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1195000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189569.16999999993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0" t="s">
        <v>82</v>
      </c>
      <c r="C26" s="111"/>
      <c r="D26" s="111"/>
      <c r="E26" s="111"/>
      <c r="F26" s="111"/>
      <c r="G26" s="111"/>
      <c r="H26" s="112"/>
      <c r="I26" s="1"/>
    </row>
    <row r="27" spans="1:9" ht="29.25" customHeight="1" x14ac:dyDescent="0.25">
      <c r="A27" s="1"/>
      <c r="B27" s="113" t="s">
        <v>93</v>
      </c>
      <c r="C27" s="114"/>
      <c r="D27" s="114"/>
      <c r="E27" s="114"/>
      <c r="F27" s="115"/>
      <c r="G27" s="46">
        <v>0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1807825</v>
      </c>
      <c r="H28" s="3" t="s">
        <v>4</v>
      </c>
      <c r="I28" s="1"/>
    </row>
    <row r="29" spans="1:9" ht="30" customHeight="1" x14ac:dyDescent="0.25">
      <c r="A29" s="1"/>
      <c r="B29" s="110" t="s">
        <v>95</v>
      </c>
      <c r="C29" s="111"/>
      <c r="D29" s="111"/>
      <c r="E29" s="111"/>
      <c r="F29" s="112"/>
      <c r="G29" s="18">
        <f>G27-G28</f>
        <v>-1807825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0" t="s">
        <v>83</v>
      </c>
      <c r="C32" s="111"/>
      <c r="D32" s="111"/>
      <c r="E32" s="111"/>
      <c r="F32" s="111"/>
      <c r="G32" s="111"/>
      <c r="H32" s="112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1646667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1646667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2015'!F29</f>
        <v>970788.63666666672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-1351756.7266666666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53252822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26591521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2768674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-201994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3095967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32254168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5303722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5303722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53</v>
      </c>
      <c r="C20" s="114"/>
      <c r="D20" s="115"/>
      <c r="E20" s="46">
        <v>-1942494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54</v>
      </c>
      <c r="C21" s="114"/>
      <c r="D21" s="115"/>
      <c r="E21" s="46">
        <v>-26413967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-12833170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57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58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59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-41189631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-3631741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6768102.3200000003</v>
      </c>
      <c r="F30" s="6" t="s">
        <v>4</v>
      </c>
      <c r="G30" s="17">
        <f>-$E$30</f>
        <v>-6768102.3200000003</v>
      </c>
      <c r="H30" s="6" t="s">
        <v>4</v>
      </c>
      <c r="I30" s="1"/>
    </row>
    <row r="31" spans="1:9" x14ac:dyDescent="0.25">
      <c r="A31" s="1"/>
      <c r="B31" s="116" t="s">
        <v>126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127</v>
      </c>
      <c r="C32" s="114"/>
      <c r="D32" s="115"/>
      <c r="E32" s="46">
        <v>41812935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64</v>
      </c>
      <c r="C34" s="114"/>
      <c r="D34" s="115"/>
      <c r="E34" s="46">
        <v>4671784.68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46484719.68</v>
      </c>
      <c r="F35" s="6" t="s">
        <v>4</v>
      </c>
      <c r="G35" s="17">
        <f>-E35</f>
        <v>-46484719.68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2016-12-13T11:10:46Z</dcterms:modified>
</cp:coreProperties>
</file>