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I4" i="16" l="1"/>
  <c r="J4" i="16"/>
  <c r="K4" i="16"/>
  <c r="G3" i="16"/>
  <c r="H3" i="16"/>
  <c r="I3" i="16"/>
  <c r="J3" i="16"/>
  <c r="K3" i="16"/>
  <c r="P3" i="16" l="1"/>
  <c r="O3" i="16"/>
  <c r="F3" i="17"/>
  <c r="G3" i="17"/>
  <c r="G4" i="16" l="1"/>
  <c r="H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I6" i="16"/>
  <c r="J5" i="16"/>
  <c r="K5" i="16"/>
  <c r="J6" i="16"/>
  <c r="K6" i="16"/>
  <c r="I5" i="16"/>
  <c r="N3" i="16" s="1"/>
  <c r="G5" i="17"/>
  <c r="F4" i="17"/>
  <c r="E5" i="17"/>
  <c r="G4" i="17"/>
  <c r="E4" i="17"/>
  <c r="F5" i="17"/>
  <c r="H6" i="16"/>
  <c r="J3" i="24"/>
  <c r="G5" i="16"/>
  <c r="L3" i="16" s="1"/>
  <c r="G6" i="16"/>
  <c r="H5" i="16"/>
  <c r="M3" i="16" l="1"/>
  <c r="M3" i="24"/>
  <c r="B9" i="12" s="1"/>
  <c r="B10" i="12" s="1"/>
  <c r="H3" i="17"/>
  <c r="B4" i="12" s="1"/>
  <c r="I2" i="15"/>
  <c r="K2" i="15" s="1"/>
  <c r="B2" i="12" s="1"/>
  <c r="Q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<sst xmlns="http://schemas.openxmlformats.org/spreadsheetml/2006/main" count="126" uniqueCount="83">
  <si>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</si>
  <si>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</si>
  <si>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</si>
  <si>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</si>
  <si>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</si>
  <si>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</si>
  <si>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</si>
  <si>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</si>
  <si>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</si>
  <si>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</si>
  <si>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</si>
  <si>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</si>
  <si>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</si>
  <si>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</si>
  <si>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</si>
  <si>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</si>
  <si>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</si>
  <si>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</si>
  <si>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</si>
  <si>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</si>
  <si>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</si>
  <si>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</si>
  <si>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Dokumenteret spildevandssikkerhed (DSS) </t>
  </si>
  <si>
    <t xml:space="preserve">Rottefælder/bekæmpelse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</si>
  <si>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</si>
  <si>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</si>
  <si>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</si>
  <si>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</si>
  <si>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</si>
  <si>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</si>
  <si>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</si>
  <si>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</si>
  <si>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</si>
  <si>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</si>
  <si>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</si>
  <si>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</si>
  <si>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</si>
  <si>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</si>
  <si>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</si>
  <si>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</si>
  <si>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</si>
  <si>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</si>
  <si>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</si>
  <si>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</si>
  <si>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</si>
  <si>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</si>
  <si>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</si>
  <si>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</si>
  <si>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</si>
  <si>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</si>
  <si>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</si>
  <si>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Usserød å (klimatilpasning)</t>
  </si>
  <si>
    <t>Overløbsmålinger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</si>
  <si>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</si>
  <si>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</si>
  <si>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</si>
  <si>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</si>
  <si>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</si>
  <si>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</si>
  <si>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</si>
  <si>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</si>
  <si>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</si>
  <si>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</si>
  <si>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</si>
  <si>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</si>
  <si>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</si>
  <si>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</si>
  <si>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</si>
  <si>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</si>
  <si>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</si>
  <si>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</si>
  <si>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</si>
  <si>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</si>
  <si>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</si>
  <si>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</si>
  <si>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</si>
  <si>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</si>
  <si>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</si>
  <si>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Bregnerødvej</t>
  </si>
  <si>
    <t>LAR-anlæg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</si>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</sst>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20593218.827694666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3843673.85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120946.88975333332</v>
      </c>
      <c r="C4" t="s">
        <v>11</v>
      </c>
    </row>
    <row r="5" spans="1:3" s="26" customFormat="1" x14ac:dyDescent="0.25">
      <c r="A5" s="3" t="s">
        <v>12</v>
      </c>
      <c r="B5" s="48">
        <f>SUM(B2:B4)</f>
        <v>24557839.567448001</v>
      </c>
      <c r="C5" s="62" t="s">
        <v>11</v>
      </c>
    </row>
    <row r="6" spans="1:3" x14ac:dyDescent="0.25">
      <c r="A6" s="47" t="s">
        <v>0</v>
      </c>
      <c r="B6" s="38">
        <f>Investeringer!E3</f>
        <v>29171767.412651177</v>
      </c>
      <c r="C6" s="23" t="s">
        <v>11</v>
      </c>
    </row>
    <row r="7" spans="1:3" x14ac:dyDescent="0.25">
      <c r="A7" s="4" t="s">
        <v>1</v>
      </c>
      <c r="B7" s="35">
        <f>Investeringer!F3</f>
        <v>4880176.354478118</v>
      </c>
      <c r="C7" t="s">
        <v>11</v>
      </c>
    </row>
    <row r="8" spans="1:3" x14ac:dyDescent="0.25">
      <c r="A8" s="4" t="s">
        <v>2</v>
      </c>
      <c r="B8" s="35">
        <f>Investeringer!G3</f>
        <v>963333.33333333326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401275.58</v>
      </c>
      <c r="C9" t="s">
        <v>11</v>
      </c>
    </row>
    <row r="10" spans="1:3" s="22" customFormat="1" x14ac:dyDescent="0.25">
      <c r="A10" s="3" t="s">
        <v>49</v>
      </c>
      <c r="B10" s="48">
        <f>SUM(B6:B9)</f>
        <v>35416552.680462629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12162648</v>
      </c>
      <c r="C11" t="s">
        <v>11</v>
      </c>
    </row>
    <row r="12" spans="1:3" s="22" customFormat="1" x14ac:dyDescent="0.25">
      <c r="A12" s="4" t="s">
        <v>53</v>
      </c>
      <c r="B12" s="35">
        <f>SUM(Medfinansiering!B:B)</f>
        <v>288784</v>
      </c>
      <c r="C12" s="22" t="s">
        <v>11</v>
      </c>
    </row>
    <row r="13" spans="1:3" s="22" customFormat="1" x14ac:dyDescent="0.25">
      <c r="A13" s="3" t="s">
        <v>75</v>
      </c>
      <c r="B13" s="48">
        <f>SUM(B11:B12)</f>
        <v>12451432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64</v>
      </c>
      <c r="B15" s="37">
        <f>SUM(B5,B10,B13)</f>
        <v>72425824.247910634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56</v>
      </c>
      <c r="B17" s="37">
        <f>B15*Pristalsregulering!C8*Pristalsregulering!C9</f>
        <v>73066918.813438818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65</v>
      </c>
      <c r="D1" s="59" t="s">
        <v>66</v>
      </c>
      <c r="E1" s="59" t="s">
        <v>57</v>
      </c>
      <c r="F1" s="52" t="s">
        <v>67</v>
      </c>
      <c r="G1" s="52" t="s">
        <v>76</v>
      </c>
      <c r="H1" s="52" t="s">
        <v>68</v>
      </c>
      <c r="I1" s="52" t="s">
        <v>50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49">
        <v>22296998</v>
      </c>
      <c r="C2" s="49">
        <v>0</v>
      </c>
      <c r="D2" s="49">
        <f>B2+C2</f>
        <v>22296998</v>
      </c>
      <c r="E2" s="50">
        <f>D2</f>
        <v>22296998</v>
      </c>
      <c r="F2" s="49">
        <v>21698899.973340597</v>
      </c>
      <c r="G2" s="49">
        <v>0</v>
      </c>
      <c r="H2" s="49">
        <f>F2-G2</f>
        <v>21698899.973340597</v>
      </c>
      <c r="I2" s="49">
        <f>AVERAGEIF(E2:E4,"&lt;&gt;0")</f>
        <v>20593218.827694666</v>
      </c>
      <c r="J2" s="49">
        <v>16713636.966488713</v>
      </c>
      <c r="K2" s="39">
        <f>IF(H2&gt;I2,IF(I2&gt;J2,I2,J2),H2)</f>
        <v>20593218.827694666</v>
      </c>
    </row>
    <row r="3" spans="1:11" s="23" customFormat="1" x14ac:dyDescent="0.25">
      <c r="A3" s="28">
        <v>2014</v>
      </c>
      <c r="B3" s="49">
        <v>18568582</v>
      </c>
      <c r="C3" s="49"/>
      <c r="D3" s="49">
        <f t="shared" ref="D3:D4" si="0">B3+C3</f>
        <v>18568582</v>
      </c>
      <c r="E3" s="50">
        <f>D3*Pristalsregulering!C7</f>
        <v>18583436.865599997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20573907</v>
      </c>
      <c r="C4" s="49"/>
      <c r="D4" s="49">
        <f t="shared" si="0"/>
        <v>20573907</v>
      </c>
      <c r="E4" s="50">
        <f>D4*Pristalsregulering!$C$6*Pristalsregulering!$C$7</f>
        <v>20899221.617483996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6" width="30.7109375" style="22" customWidth="1"/>
    <col min="7" max="7" width="30.7109375" style="55" customWidth="1"/>
    <col min="8" max="8" width="30.7109375" customWidth="1"/>
    <col min="9" max="11" width="30.7109375" style="22" customWidth="1"/>
    <col min="12" max="12" width="30.7109375" style="55" customWidth="1"/>
    <col min="13" max="14" width="30.7109375" customWidth="1"/>
    <col min="15" max="16" width="30.7109375" style="22" customWidth="1"/>
    <col min="17" max="17" width="30.7109375" style="55" customWidth="1"/>
    <col min="18" max="18" width="9.140625" hidden="1" customWidth="1"/>
    <col min="22" max="22" width="9.140625" hidden="1"/>
    <col min="25" max="25" width="9.140625" hidden="1"/>
    <col min="35" max="35" width="9.140625" hidden="1"/>
    <col min="39" max="39" width="9.140625" hidden="1"/>
    <col min="42" max="42" width="9.140625" hidden="1"/>
    <col min="46" max="46" width="9.140625" hidden="1"/>
    <col min="49" max="49" width="9.140625" hidden="1"/>
    <col min="59" max="59" width="9.140625" hidden="1"/>
    <col min="63" max="63" width="9.140625" hidden="1"/>
    <col min="66" max="67" width="9.140625" hidden="1"/>
    <col min="71" max="71" width="9.140625" hidden="1"/>
    <col min="74" max="74" width="9.140625" hidden="1"/>
    <col min="78" max="78" width="9.140625" hidden="1"/>
    <col min="81" max="81" width="9.140625" hidden="1"/>
    <col min="91" max="91" width="9.140625" hidden="1"/>
    <col min="95" max="95" width="9.140625" hidden="1"/>
    <col min="98" max="98" width="9.140625" hidden="1"/>
    <col min="102" max="102" width="9.140625" hidden="1"/>
    <col min="105" max="105" width="9.140625" hidden="1"/>
    <col min="115" max="115" width="9.140625" hidden="1"/>
    <col min="119" max="119" width="9.140625" hidden="1"/>
    <col min="122" max="123" width="9.140625" hidden="1"/>
    <col min="127" max="127" width="9.140625" hidden="1"/>
    <col min="130" max="130" width="9.140625" hidden="1"/>
    <col min="133" max="133" width="9.140625" hidden="1"/>
    <col min="136" max="136" width="9.140625" hidden="1"/>
    <col min="139" max="140" width="9.140625" hidden="1"/>
    <col min="144" max="144" width="9.140625" hidden="1"/>
    <col min="147" max="147" width="9.140625" hidden="1"/>
    <col min="150" max="151" width="9.140625" hidden="1"/>
    <col min="154" max="154" width="9.140625" hidden="1"/>
    <col min="157" max="157" width="9.140625" hidden="1"/>
    <col min="160" max="160" width="9.140625" hidden="1"/>
    <col min="163" max="164" width="9.140625" hidden="1"/>
    <col min="168" max="168" width="9.140625" hidden="1"/>
    <col min="171" max="171" width="9.140625" hidden="1"/>
    <col min="174" max="174" width="9.140625" hidden="1"/>
    <col min="176" max="176" width="9.140625" hidden="1"/>
    <col min="179" max="179" width="9.140625" hidden="1"/>
    <col min="182" max="183" width="9.140625" hidden="1"/>
    <col min="186" max="186" width="9.140625" hidden="1"/>
    <col min="189" max="189" width="9.140625" hidden="1"/>
    <col min="192" max="192" width="9.140625" hidden="1"/>
    <col min="195" max="196" width="9.140625" hidden="1"/>
    <col min="200" max="200" width="9.140625" hidden="1"/>
    <col min="203" max="203" width="9.140625" hidden="1"/>
    <col min="206" max="207" width="9.140625" hidden="1"/>
    <col min="210" max="210" width="9.140625" hidden="1"/>
    <col min="213" max="213" width="9.140625" hidden="1"/>
    <col min="216" max="216" width="9.140625" hidden="1"/>
    <col min="219" max="220" width="9.140625" hidden="1"/>
    <col min="224" max="224" width="9.140625" hidden="1"/>
    <col min="227" max="227" width="9.140625" hidden="1"/>
    <col min="230" max="230" width="9.140625" hidden="1"/>
    <col min="232" max="232" width="9.140625" hidden="1"/>
    <col min="235" max="235" width="9.140625" hidden="1"/>
    <col min="238" max="238" width="9.140625" hidden="1"/>
    <col min="241" max="241" width="9.140625" hidden="1"/>
    <col min="244" max="244" width="9.140625" hidden="1"/>
    <col min="247" max="247" width="9.140625" hidden="1"/>
    <col min="249" max="249" width="9.140625" hidden="1"/>
    <col min="252" max="252" width="9.140625" hidden="1"/>
    <col min="255" max="255" width="9.140625" hidden="1"/>
    <col min="258" max="259" width="9.140625" hidden="1"/>
    <col min="262" max="262" width="9.140625" hidden="1"/>
    <col min="265" max="265" width="9.140625" hidden="1"/>
    <col min="268" max="268" width="9.140625" hidden="1"/>
    <col min="271" max="271" width="9.140625" hidden="1"/>
    <col min="273" max="273" width="9.140625" hidden="1"/>
    <col min="276" max="276" width="9.140625" hidden="1"/>
    <col min="279" max="279" width="9.140625" hidden="1"/>
    <col min="282" max="282" width="9.140625" hidden="1"/>
    <col min="284" max="284" width="9.140625" hidden="1"/>
    <col min="287" max="287" width="9.140625" hidden="1"/>
    <col min="290" max="290" width="9.140625" hidden="1"/>
    <col min="293" max="293" width="9.140625" hidden="1"/>
    <col min="296" max="296" width="9.140625" hidden="1"/>
    <col min="299" max="299" width="9.140625" hidden="1"/>
    <col min="301" max="301" width="9.140625" hidden="1"/>
    <col min="304" max="304" width="9.140625" hidden="1"/>
    <col min="307" max="307" width="9.140625" hidden="1"/>
    <col min="310" max="311" width="9.140625" hidden="1"/>
    <col min="314" max="314" width="9.140625" hidden="1"/>
    <col min="317" max="317" width="9.140625" hidden="1"/>
    <col min="320" max="320" width="9.140625" hidden="1"/>
    <col min="323" max="323" width="9.140625" hidden="1"/>
    <col min="325" max="325" width="9.140625" hidden="1"/>
    <col min="328" max="328" width="9.140625" hidden="1"/>
    <col min="331" max="331" width="9.140625" hidden="1"/>
    <col min="334" max="334" width="9.140625" hidden="1"/>
    <col min="336" max="336" width="9.140625" hidden="1"/>
    <col min="339" max="339" width="9.140625" hidden="1"/>
    <col min="342" max="16384" width="9.140625" hidden="1"/>
  </cols>
  <sheetData>
    <row r="1" spans="1:17" s="27" customFormat="1" ht="15.75" thickBot="1" x14ac:dyDescent="0.3">
      <c r="A1" s="9"/>
      <c r="B1" s="33" t="s">
        <v>80</v>
      </c>
      <c r="C1" s="33"/>
      <c r="D1" s="33"/>
      <c r="E1" s="33"/>
      <c r="F1" s="33"/>
      <c r="G1" s="65" t="s">
        <v>81</v>
      </c>
      <c r="H1" s="10"/>
      <c r="I1" s="10"/>
      <c r="J1" s="10"/>
      <c r="K1" s="10"/>
      <c r="L1" s="65" t="s">
        <v>82</v>
      </c>
      <c r="M1" s="10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51</v>
      </c>
      <c r="F2" s="34" t="s">
        <v>52</v>
      </c>
      <c r="G2" s="56" t="s">
        <v>22</v>
      </c>
      <c r="H2" s="34" t="s">
        <v>23</v>
      </c>
      <c r="I2" s="34" t="s">
        <v>24</v>
      </c>
      <c r="J2" s="34" t="s">
        <v>51</v>
      </c>
      <c r="K2" s="34" t="s">
        <v>52</v>
      </c>
      <c r="L2" s="56" t="s">
        <v>22</v>
      </c>
      <c r="M2" s="34" t="s">
        <v>23</v>
      </c>
      <c r="N2" s="34" t="s">
        <v>24</v>
      </c>
      <c r="O2" s="34" t="s">
        <v>51</v>
      </c>
      <c r="P2" s="34" t="s">
        <v>52</v>
      </c>
      <c r="Q2" s="53" t="s">
        <v>25</v>
      </c>
    </row>
    <row r="3" spans="1:17" s="22" customFormat="1" x14ac:dyDescent="0.25">
      <c r="A3" s="28">
        <v>2016</v>
      </c>
      <c r="B3" s="74">
        <v>400000</v>
      </c>
      <c r="C3" s="74"/>
      <c r="D3" s="74">
        <v>1900000</v>
      </c>
      <c r="E3" s="74">
        <v>254000</v>
      </c>
      <c r="F3" s="74">
        <v>1150000</v>
      </c>
      <c r="G3" s="45">
        <f>B3</f>
        <v>400000</v>
      </c>
      <c r="H3" s="35">
        <f>C3</f>
        <v>0</v>
      </c>
      <c r="I3" s="35">
        <f>D3</f>
        <v>1900000</v>
      </c>
      <c r="J3" s="35">
        <f>E3</f>
        <v>254000</v>
      </c>
      <c r="K3" s="35">
        <f>F3</f>
        <v>1150000</v>
      </c>
      <c r="L3" s="45">
        <f>IF(G4=0,0,AVERAGEIF(G4:G6,"&lt;&gt;0"))+G3</f>
        <v>400000</v>
      </c>
      <c r="M3" s="38">
        <f>IF(H4=0,0,AVERAGEIF(H4:H6,"&lt;&gt;0"))+H3</f>
        <v>139673.85</v>
      </c>
      <c r="N3" s="38">
        <f>IF(I4=0,0,AVERAGEIF(I4:I6,"&lt;&gt;0"))+I3</f>
        <v>1900000</v>
      </c>
      <c r="O3" s="38">
        <f>IF(J4=0,0,AVERAGEIF(J4:J6,"&lt;&gt;0"))+J3</f>
        <v>254000</v>
      </c>
      <c r="P3" s="38">
        <f>IF(K4=0,0,AVERAGEIF(K4:K6,"&lt;&gt;0"))+K3</f>
        <v>1150000</v>
      </c>
      <c r="Q3" s="57">
        <f>SUM(L3:P3)</f>
        <v>3843673.85</v>
      </c>
    </row>
    <row r="4" spans="1:17" x14ac:dyDescent="0.25">
      <c r="A4" s="28">
        <v>2015</v>
      </c>
      <c r="B4" s="35"/>
      <c r="C4" s="35">
        <v>139673.85</v>
      </c>
      <c r="D4" s="35"/>
      <c r="E4" s="35"/>
      <c r="F4" s="35"/>
      <c r="G4" s="45">
        <f>B4</f>
        <v>0</v>
      </c>
      <c r="H4" s="35">
        <f>C4</f>
        <v>139673.85</v>
      </c>
      <c r="I4" s="35">
        <f>D4</f>
        <v>0</v>
      </c>
      <c r="J4" s="35">
        <f>E4</f>
        <v>0</v>
      </c>
      <c r="K4" s="35">
        <f>F4</f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/>
      <c r="D5" s="35"/>
      <c r="E5" s="35"/>
      <c r="F5" s="35"/>
      <c r="G5" s="45">
        <f>B5*Pristalsregulering!$C$7</f>
        <v>0</v>
      </c>
      <c r="H5" s="35">
        <f>C5*Pristalsregulering!$C$7</f>
        <v>0</v>
      </c>
      <c r="I5" s="35">
        <f>D5*Pristalsregulering!$C$7</f>
        <v>0</v>
      </c>
      <c r="J5" s="35">
        <f>E5*Pristalsregulering!$C$7</f>
        <v>0</v>
      </c>
      <c r="K5" s="35">
        <f>F5*Pristalsregulering!$C$7</f>
        <v>0</v>
      </c>
      <c r="L5" s="45"/>
      <c r="M5" s="35"/>
      <c r="N5" s="38"/>
      <c r="O5" s="38"/>
      <c r="P5" s="38"/>
      <c r="Q5" s="45"/>
    </row>
    <row r="6" spans="1:17" x14ac:dyDescent="0.25">
      <c r="A6" s="28">
        <v>2013</v>
      </c>
      <c r="B6" s="35"/>
      <c r="C6" s="35"/>
      <c r="D6" s="35"/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0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8"/>
      <c r="O6" s="38"/>
      <c r="P6" s="38"/>
      <c r="Q6" s="45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26</v>
      </c>
      <c r="C1" s="76"/>
      <c r="D1" s="76"/>
      <c r="E1" s="77" t="s">
        <v>58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12834</v>
      </c>
      <c r="C3" s="42">
        <v>129400</v>
      </c>
      <c r="D3" s="42">
        <v>0</v>
      </c>
      <c r="E3" s="41">
        <f>B3</f>
        <v>12834</v>
      </c>
      <c r="F3" s="42">
        <f t="shared" ref="F3:G3" si="0">C3</f>
        <v>129400</v>
      </c>
      <c r="G3" s="43">
        <f t="shared" si="0"/>
        <v>0</v>
      </c>
      <c r="H3" s="44">
        <f>IF(E3=0,0,AVERAGEIF(E3:E5,"&lt;&gt;0"))+IF(F3=0,0,AVERAGEIF(F3:F5,"&lt;&gt;0"))+IF(G3=0,0,AVERAGEIF(G3:G5,"&lt;&gt;0"))</f>
        <v>120946.88975333332</v>
      </c>
    </row>
    <row r="4" spans="1:8" x14ac:dyDescent="0.25">
      <c r="A4" s="31">
        <v>2014</v>
      </c>
      <c r="B4" s="41">
        <v>14277</v>
      </c>
      <c r="C4" s="42">
        <v>98000</v>
      </c>
      <c r="D4" s="42">
        <v>0</v>
      </c>
      <c r="E4" s="41">
        <f>B4*Pristalsregulering!$C$7</f>
        <v>14288.421599999998</v>
      </c>
      <c r="F4" s="42">
        <f>C4*Pristalsregulering!$C$7</f>
        <v>98078.399999999994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12555</v>
      </c>
      <c r="C5" s="42">
        <v>94000</v>
      </c>
      <c r="D5" s="42">
        <v>0</v>
      </c>
      <c r="E5" s="41">
        <f>B5*Pristalsregulering!$C$7*Pristalsregulering!$C$6</f>
        <v>12753.519659999996</v>
      </c>
      <c r="F5" s="42">
        <f>C5*Pristalsregulering!$C$7*Pristalsregulering!$C$6</f>
        <v>95486.327999999994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73</v>
      </c>
      <c r="C1" s="78"/>
      <c r="D1" s="79"/>
      <c r="E1" s="80" t="s">
        <v>74</v>
      </c>
      <c r="F1" s="80"/>
      <c r="G1" s="80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72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26795072.236283205</v>
      </c>
      <c r="C3" s="38">
        <v>4775000.2333333315</v>
      </c>
      <c r="D3" s="40">
        <v>963333.33333333326</v>
      </c>
      <c r="E3" s="35">
        <f>B3*Pristalsregulering!C2*Pristalsregulering!C3*Pristalsregulering!C4*Pristalsregulering!C5*Pristalsregulering!C6*Pristalsregulering!C7</f>
        <v>29171767.412651177</v>
      </c>
      <c r="F3" s="35">
        <v>4880176.354478118</v>
      </c>
      <c r="G3" s="35">
        <f>D3</f>
        <v>963333.33333333326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42</v>
      </c>
      <c r="C1" s="76"/>
      <c r="D1" s="76"/>
      <c r="E1" s="76"/>
      <c r="F1" s="77" t="s">
        <v>59</v>
      </c>
      <c r="G1" s="78"/>
      <c r="H1" s="78"/>
      <c r="I1" s="78"/>
      <c r="J1" s="81" t="s">
        <v>31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77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401275.58</v>
      </c>
      <c r="D3" s="38">
        <v>0</v>
      </c>
      <c r="E3" s="40">
        <v>0</v>
      </c>
      <c r="F3" s="38">
        <f>B3</f>
        <v>0</v>
      </c>
      <c r="G3" s="38">
        <f>C3</f>
        <v>401275.58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401275.58</v>
      </c>
      <c r="L3" s="43">
        <f>AVERAGE(H3:H5)+AVERAGE(I3:I5)</f>
        <v>0</v>
      </c>
      <c r="M3" s="44">
        <f>SUM(J3:L3)</f>
        <v>401275.58</v>
      </c>
      <c r="N3" s="23"/>
    </row>
    <row r="4" spans="1:14" x14ac:dyDescent="0.25">
      <c r="A4" s="28">
        <v>2014</v>
      </c>
      <c r="B4" s="45">
        <v>0</v>
      </c>
      <c r="C4" s="38">
        <v>466493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466866.19439999998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450439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457561.34146799991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60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2">
        <v>20164</v>
      </c>
      <c r="C2" s="42">
        <v>530557</v>
      </c>
      <c r="D2" s="42">
        <v>235778</v>
      </c>
      <c r="E2" s="42">
        <v>9846669</v>
      </c>
      <c r="F2" s="42">
        <v>0</v>
      </c>
      <c r="G2" s="42">
        <v>0</v>
      </c>
      <c r="H2" s="42">
        <v>1529480</v>
      </c>
      <c r="I2" s="42">
        <v>0</v>
      </c>
      <c r="J2" s="42"/>
      <c r="K2" s="42"/>
      <c r="L2" s="43">
        <v>0</v>
      </c>
      <c r="M2" s="44">
        <f>SUM(B2:L2)</f>
        <v>12162648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61</v>
      </c>
      <c r="B1" s="64" t="s">
        <v>62</v>
      </c>
    </row>
    <row r="2" spans="1:2" x14ac:dyDescent="0.25">
      <c r="A2" s="23" t="s">
        <v>78</v>
      </c>
      <c r="B2" s="35">
        <v>106284</v>
      </c>
    </row>
    <row r="3" spans="1:2" x14ac:dyDescent="0.25">
      <c r="A3" t="s">
        <v>79</v>
      </c>
      <c r="B3" s="35">
        <v>182500</v>
      </c>
    </row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2016-11-11T16:26:15Z</dcterms:modified>
</cp:coreProperties>
</file>