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1" i="7" s="1"/>
  <c r="F9" i="2" l="1"/>
  <c r="C9" i="12" l="1"/>
  <c r="C11" i="12" s="1"/>
  <c r="C31" i="8" s="1"/>
  <c r="E31" i="8" s="1"/>
  <c r="F8" i="2" l="1"/>
  <c r="F8" i="7"/>
  <c r="F10" i="7" s="1"/>
  <c r="F10" i="2" l="1"/>
  <c r="C9" i="10" s="1"/>
  <c r="C15" i="11" l="1"/>
  <c r="C28" i="8" s="1"/>
  <c r="C14" i="4"/>
  <c r="C26" i="8" s="1"/>
  <c r="C27" i="3"/>
  <c r="C24" i="8" s="1"/>
  <c r="F12" i="7"/>
  <c r="C18" i="8" s="1"/>
  <c r="C21" i="3"/>
  <c r="C23" i="8" s="1"/>
  <c r="C10" i="3"/>
  <c r="C21" i="8" s="1"/>
  <c r="C8" i="4"/>
  <c r="C25" i="8" s="1"/>
  <c r="C10" i="10"/>
  <c r="C17" i="8" s="1"/>
  <c r="F1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<sst xmlns="http://schemas.openxmlformats.org/spreadsheetml/2006/main" count="354" uniqueCount="191">
  <si>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</si>
  <si>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</si>
  <si>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</si>
  <si>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</si>
  <si>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</si>
  <si>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</si>
  <si>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</si>
  <si>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</si>
  <si>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</si>
  <si>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</si>
  <si>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</si>
  <si>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</si>
  <si>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</si>
  <si>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</si>
  <si>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</si>
  <si>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</si>
  <si>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</si>
  <si>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</si>
  <si>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</si>
  <si>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</si>
  <si>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</si>
  <si>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</si>
  <si>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</si>
  <si>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</si>
  <si>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</si>
  <si>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</si>
  <si>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</si>
  <si>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</si>
  <si>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</si>
  <si>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</si>
  <si>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</si>
  <si>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</si>
  <si>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</si>
  <si>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</si>
  <si>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</si>
  <si>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</si>
  <si>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</si>
  <si>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</si>
  <si>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</si>
  <si>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</si>
  <si>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</si>
  <si>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</si>
  <si>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</si>
  <si>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</si>
  <si>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</si>
  <si>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</si>
  <si>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</si>
  <si>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</si>
  <si>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</si>
  <si>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</si>
  <si>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</si>
  <si>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</si>
  <si>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</si>
  <si>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</si>
  <si>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</si>
  <si>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</si>
  <si>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</si>
  <si>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</si>
  <si>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</si>
  <si>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</si>
  <si>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</si>
  <si>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</si>
  <si>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</si>
  <si>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</si>
  <si>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</si>
  <si>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</si>
  <si>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</si>
  <si>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</si>
  <si>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</si>
  <si>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</si>
  <si>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</si>
  <si>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</si>
  <si>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</si>
  <si>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</si>
  <si>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</si>
  <si>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</si>
  <si>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</si>
  <si>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</si>
  <si>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</si>
  <si>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</si>
  <si>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</si>
  <si>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</si>
  <si>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</si>
  <si>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</si>
  <si>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</si>
  <si>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</si>
  <si>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</si>
  <si>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</si>
  <si>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</si>
  <si>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</si>
  <si>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</si>
  <si>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</si>
  <si>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</si>
  <si>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</si>
  <si>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</si>
  <si>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</si>
  <si>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</si>
  <si>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</si>
  <si>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</si>
  <si>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</si>
  <si>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</si>
  <si>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</si>
  <si>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</si>
  <si>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</si>
  <si>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</si>
  <si>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</si>
  <si>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</si>
  <si>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</si>
  <si>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</si>
  <si>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</si>
  <si>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</si>
  <si>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</si>
  <si>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</si>
  <si>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</si>
  <si>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</si>
  <si>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</si>
  <si>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</si>
  <si>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</si>
  <si>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</si>
  <si>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</si>
  <si>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</si>
  <si>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</si>
  <si>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</si>
  <si>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</si>
  <si>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</si>
  <si>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</si>
  <si>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</si>
  <si>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</si>
  <si>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</si>
  <si>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</si>
  <si>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</si>
  <si>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</si>
  <si>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</si>
  <si>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</si>
  <si>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</si>
  <si>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</si>
  <si>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</si>
  <si>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</si>
  <si>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</si>
  <si>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</si>
  <si>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</si>
  <si>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</si>
  <si>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</si>
  <si>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</si>
  <si>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</si>
  <si>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</si>
  <si>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</si>
  <si>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</si>
  <si>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</si>
  <si>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</si>
  <si>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</si>
  <si>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</si>
  <si>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</si>
  <si>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</si>
  <si>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</si>
  <si>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</si>
  <si>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</si>
  <si>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</si>
  <si>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</si>
  <si>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</si>
  <si>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</si>
  <si>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</si>
  <si>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</si>
  <si>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</si>
  <si>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</si>
  <si>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</si>
  <si>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</si>
  <si>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</si>
  <si>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</si>
  <si>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</si>
  <si>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</si>
  <si>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</si>
  <si>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</si>
  <si>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</si>
  <si>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</si>
  <si>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</si>
  <si>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</si>
  <si>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</si>
  <si>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</si>
  <si>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</si>
  <si>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</si>
  <si>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</si>
  <si>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</si>
  <si>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</si>
  <si>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2014</t>
  </si>
  <si>
    <t>75</t>
  </si>
  <si>
    <t>Ejendomsskatter</t>
  </si>
  <si>
    <t>Boring (inkl. etablering, forerør, filter og prøvepumpning)</t>
  </si>
  <si>
    <t>Distributionsnet digitalisering</t>
  </si>
  <si>
    <t>Hæstrup Vandværk A.m.b.A</t>
  </si>
  <si>
    <t>V100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</si>
</sst>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Hæstrup Vandværk A.m.b.A</v>
      </c>
      <c r="B1" s="56"/>
      <c r="C1" s="56"/>
      <c r="D1" s="56"/>
      <c r="E1" s="56"/>
    </row>
    <row r="2" spans="1:5" x14ac:dyDescent="0.25">
      <c r="A2" s="220" t="str">
        <f>'1. Forside'!A2</f>
        <v>V100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Hæstrup Vandværk A.m.b.A</v>
      </c>
      <c r="B1" s="26"/>
      <c r="C1" s="26"/>
      <c r="D1" s="26"/>
      <c r="E1" s="26"/>
    </row>
    <row r="2" spans="1:5" x14ac:dyDescent="0.25">
      <c r="A2" s="221" t="str">
        <f>'1. Forside'!A2</f>
        <v>V100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2000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-2000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-2028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-2000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-28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Hæstrup Vandværk A.m.b.A</v>
      </c>
      <c r="B1" s="26"/>
      <c r="C1" s="26"/>
      <c r="D1" s="26"/>
      <c r="E1" s="26"/>
    </row>
    <row r="2" spans="1:5" x14ac:dyDescent="0.25">
      <c r="A2" s="221" t="str">
        <f>'1. Forside'!A2</f>
        <v>V100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-348725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-237175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-111550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3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-37183.333333333336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Hæstrup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2639367.6130866399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801489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10242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-667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2667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813731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-131904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-131904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681827</v>
      </c>
      <c r="D27" s="79" t="s">
        <v>0</v>
      </c>
      <c r="E27" s="10">
        <f>IF(C27&lt;0,0,-C27)</f>
        <v>-681827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2520731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2520731</v>
      </c>
      <c r="D36" s="79" t="s">
        <v>0</v>
      </c>
      <c r="E36" s="10">
        <f>-C36</f>
        <v>-2520731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-563190.3869133601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Hæstrup Vandværk A.m.b.A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V100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314986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314986</v>
      </c>
      <c r="F11" s="226" t="s">
        <v>0</v>
      </c>
      <c r="G11" s="55">
        <f>E11+G7-G8-G9</f>
        <v>314986</v>
      </c>
      <c r="H11" s="226" t="s">
        <v>0</v>
      </c>
      <c r="I11" s="55">
        <f>G11+I7-I8-I9</f>
        <v>314986</v>
      </c>
      <c r="J11" s="226" t="s">
        <v>0</v>
      </c>
      <c r="K11" s="55">
        <f>K7-K8-K9+K10+I11</f>
        <v>314986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Hæstrup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859324.26863952784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-3265.432220830206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5843.4050267487764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861902.24144544639</v>
      </c>
      <c r="D13" s="79" t="s">
        <v>0</v>
      </c>
      <c r="E13" s="6">
        <f>C13</f>
        <v>861902.24144544639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775052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investeringer'!F12</f>
        <v>29735.293333333335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27558.666666666664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investeringer'!F12</f>
        <v>11666.666666666668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844012.62666666659</v>
      </c>
      <c r="D19" s="79" t="s">
        <v>0</v>
      </c>
      <c r="E19" s="8">
        <f>C19</f>
        <v>844012.62666666659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omkostninger'!C10</f>
        <v>35000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omkostninger'!C15</f>
        <v>1619400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omkostninger'!C21</f>
        <v>16200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omkostninger'!C27</f>
        <v>173912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-2000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-28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1842484</v>
      </c>
      <c r="D29" s="79" t="s">
        <v>0</v>
      </c>
      <c r="E29" s="6">
        <f>C29</f>
        <v>1842484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-37183.333333333336</v>
      </c>
      <c r="D31" s="79" t="s">
        <v>0</v>
      </c>
      <c r="E31" s="10">
        <f>C31</f>
        <v>-37183.333333333336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-563190.3869133601</v>
      </c>
      <c r="D33" s="79" t="s">
        <v>0</v>
      </c>
      <c r="E33" s="12">
        <f>C33</f>
        <v>-563190.3869133601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2948025.1478654193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252570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11.672111287426928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5.2604234385137554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Hæstrup Vandværk A.m.b.A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V100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859324.26863952784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859324.26863952784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859324.26863952784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-3265.432220830206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Hæstrup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861902.24144544639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856058.83641869761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5843.4050267487764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859324.26863952784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Hæstrup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25985416.837372307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775052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775052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Hæstrup Vandværk A.m.b.A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54115</v>
      </c>
      <c r="F8" s="34">
        <f t="shared" ref="F8:F9" si="0">E8/D8</f>
        <v>721.5333333333333</v>
      </c>
      <c r="G8" s="35" t="s">
        <v>0</v>
      </c>
      <c r="H8" s="26"/>
    </row>
    <row r="9" spans="1:8" s="148" customFormat="1" x14ac:dyDescent="0.25">
      <c r="A9" s="26"/>
      <c r="B9" s="29" t="s">
        <v>188</v>
      </c>
      <c r="C9" s="30" t="s">
        <v>184</v>
      </c>
      <c r="D9" s="31">
        <v>5</v>
      </c>
      <c r="E9" s="32">
        <v>77789</v>
      </c>
      <c r="F9" s="34">
        <f t="shared" si="0"/>
        <v>15557.8</v>
      </c>
      <c r="G9" s="35" t="s">
        <v>0</v>
      </c>
      <c r="H9" s="26"/>
    </row>
    <row r="10" spans="1:8" s="148" customFormat="1" x14ac:dyDescent="0.25">
      <c r="A10" s="26"/>
      <c r="B10" s="23" t="s">
        <v>71</v>
      </c>
      <c r="C10" s="158"/>
      <c r="D10" s="158"/>
      <c r="E10" s="158"/>
      <c r="F10" s="36">
        <f>SUM(F8:F9)</f>
        <v>16279.333333333332</v>
      </c>
      <c r="G10" s="37" t="s">
        <v>0</v>
      </c>
      <c r="H10" s="26"/>
    </row>
    <row r="11" spans="1:8" s="148" customFormat="1" x14ac:dyDescent="0.25">
      <c r="A11" s="26"/>
      <c r="B11" s="107" t="s">
        <v>133</v>
      </c>
      <c r="C11" s="159"/>
      <c r="D11" s="159"/>
      <c r="E11" s="159"/>
      <c r="F11" s="66">
        <v>13455.960000000001</v>
      </c>
      <c r="G11" s="37" t="s">
        <v>0</v>
      </c>
      <c r="H11" s="26"/>
    </row>
    <row r="12" spans="1:8" s="148" customFormat="1" x14ac:dyDescent="0.25">
      <c r="A12" s="26"/>
      <c r="B12" s="39" t="s">
        <v>68</v>
      </c>
      <c r="C12" s="160"/>
      <c r="D12" s="160"/>
      <c r="E12" s="161"/>
      <c r="F12" s="38">
        <f>F10+F11</f>
        <v>29735.293333333335</v>
      </c>
      <c r="G12" s="38" t="s">
        <v>0</v>
      </c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hidden="1" x14ac:dyDescent="0.25"/>
    <row r="17" s="148" customFormat="1" hidden="1" x14ac:dyDescent="0.25"/>
    <row r="18" s="148" customFormat="1" hidden="1" x14ac:dyDescent="0.25"/>
    <row r="19" s="148" customFormat="1" ht="14.45" hidden="1" customHeight="1" x14ac:dyDescent="0.25"/>
    <row r="20" s="148" customFormat="1" ht="14.4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Hæstrup Vandværk A.m.b.A</v>
      </c>
      <c r="B1" s="162"/>
      <c r="C1" s="162"/>
      <c r="D1" s="162"/>
      <c r="E1" s="162"/>
    </row>
    <row r="2" spans="1:5" x14ac:dyDescent="0.25">
      <c r="A2" s="1" t="str">
        <f>'1. Forside'!A2</f>
        <v>V100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5000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investeringer'!F10</f>
        <v>16279.333333333332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27558.666666666664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Hæstrup Vandværk A.m.b.A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187</v>
      </c>
      <c r="C8" s="30">
        <v>2015</v>
      </c>
      <c r="D8" s="31">
        <v>30</v>
      </c>
      <c r="E8" s="32">
        <v>150000</v>
      </c>
      <c r="F8" s="45">
        <f>E8/D8</f>
        <v>5000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>
        <v>2016</v>
      </c>
      <c r="D9" s="31">
        <v>30</v>
      </c>
      <c r="E9" s="32">
        <v>200000</v>
      </c>
      <c r="F9" s="45">
        <f t="shared" ref="F9" si="0">E9/D9</f>
        <v>6666.666666666667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5000</v>
      </c>
      <c r="G10" s="47" t="s">
        <v>0</v>
      </c>
      <c r="H10" s="26"/>
    </row>
    <row r="11" spans="1:8" s="148" customFormat="1" x14ac:dyDescent="0.25">
      <c r="A11" s="26"/>
      <c r="B11" s="107" t="s">
        <v>131</v>
      </c>
      <c r="C11" s="168"/>
      <c r="D11" s="169"/>
      <c r="E11" s="170"/>
      <c r="F11" s="46">
        <f>SUMIF(C8:C9,"2016",F8:F9)</f>
        <v>6666.666666666667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11666.666666666668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Hæstrup Vandværk A.m.b.A</v>
      </c>
      <c r="B1" s="56"/>
      <c r="C1" s="56"/>
      <c r="D1" s="176"/>
      <c r="E1" s="56"/>
    </row>
    <row r="2" spans="1:5" x14ac:dyDescent="0.25">
      <c r="A2" s="220" t="str">
        <f>'1. Forside'!A2</f>
        <v>V100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32500</v>
      </c>
      <c r="D7" s="181" t="s">
        <v>0</v>
      </c>
      <c r="E7" s="56"/>
    </row>
    <row r="8" spans="1:5" x14ac:dyDescent="0.25">
      <c r="A8" s="56"/>
      <c r="B8" s="206" t="s">
        <v>186</v>
      </c>
      <c r="C8" s="51">
        <v>2500</v>
      </c>
      <c r="D8" s="181" t="s">
        <v>0</v>
      </c>
      <c r="E8" s="56"/>
    </row>
    <row r="9" spans="1:5" x14ac:dyDescent="0.25">
      <c r="A9" s="56"/>
      <c r="B9" s="206"/>
      <c r="C9" s="51"/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35000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177</v>
      </c>
      <c r="C13" s="178"/>
      <c r="D13" s="179"/>
      <c r="E13" s="56"/>
    </row>
    <row r="14" spans="1:5" x14ac:dyDescent="0.25">
      <c r="A14" s="56"/>
      <c r="B14" s="53" t="s">
        <v>178</v>
      </c>
      <c r="C14" s="180">
        <v>1619400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1619400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141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11800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4400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16200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142</v>
      </c>
      <c r="C24" s="265"/>
      <c r="D24" s="266"/>
      <c r="E24" s="56"/>
    </row>
    <row r="25" spans="1:5" x14ac:dyDescent="0.25">
      <c r="A25" s="56"/>
      <c r="B25" s="108" t="s">
        <v>143</v>
      </c>
      <c r="C25" s="19">
        <v>1556402</v>
      </c>
      <c r="D25" s="58" t="s">
        <v>0</v>
      </c>
      <c r="E25" s="56"/>
    </row>
    <row r="26" spans="1:5" x14ac:dyDescent="0.25">
      <c r="A26" s="56"/>
      <c r="B26" s="108" t="s">
        <v>144</v>
      </c>
      <c r="C26" s="40">
        <v>1382490</v>
      </c>
      <c r="D26" s="58" t="s">
        <v>0</v>
      </c>
      <c r="E26" s="56"/>
    </row>
    <row r="27" spans="1:5" x14ac:dyDescent="0.25">
      <c r="A27" s="56"/>
      <c r="B27" s="28" t="s">
        <v>145</v>
      </c>
      <c r="C27" s="55">
        <f>C25-C26</f>
        <v>173912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x14ac:dyDescent="0.25"/>
    <row r="50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2015-08-25T10:57:01Z</dcterms:modified>
</cp:coreProperties>
</file>