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3" i="7" l="1"/>
  <c r="F9" i="7"/>
  <c r="F10" i="7"/>
  <c r="F11" i="7"/>
  <c r="F12" i="7"/>
  <c r="F9" i="2" l="1"/>
  <c r="F10" i="2"/>
  <c r="F11" i="2"/>
  <c r="F12" i="2"/>
  <c r="F13" i="2"/>
  <c r="F14" i="2"/>
  <c r="E31" i="19" l="1"/>
  <c r="C36" i="19" l="1"/>
  <c r="E36" i="19" s="1"/>
  <c r="F15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4" i="7" s="1"/>
  <c r="F15" i="2" l="1"/>
  <c r="C9" i="10" s="1"/>
  <c r="C15" i="11" l="1"/>
  <c r="C28" i="8" s="1"/>
  <c r="C14" i="4"/>
  <c r="C26" i="8" s="1"/>
  <c r="C27" i="3"/>
  <c r="C24" i="8" s="1"/>
  <c r="F16" i="7"/>
  <c r="C18" i="8" s="1"/>
  <c r="C21" i="3"/>
  <c r="C23" i="8" s="1"/>
  <c r="C10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<sst xmlns="http://schemas.openxmlformats.org/spreadsheetml/2006/main" count="395" uniqueCount="201">
  <si>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</si>
  <si>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</si>
  <si>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</si>
  <si>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</si>
  <si>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</si>
  <si>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</si>
  <si>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</si>
  <si>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</si>
  <si>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</si>
  <si>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</si>
  <si>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</si>
  <si>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</si>
  <si>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</si>
  <si>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</si>
  <si>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</si>
  <si>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</si>
  <si>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</si>
  <si>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</si>
  <si>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</si>
  <si>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</si>
  <si>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</si>
  <si>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</si>
  <si>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</si>
  <si>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</si>
  <si>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</si>
  <si>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</si>
  <si>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</si>
  <si>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</si>
  <si>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</si>
  <si>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</si>
  <si>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</si>
  <si>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</si>
  <si>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</si>
  <si>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</si>
  <si>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</si>
  <si>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</si>
  <si>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</si>
  <si>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</si>
  <si>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</si>
  <si>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</si>
  <si>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</si>
  <si>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</si>
  <si>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</si>
  <si>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</si>
  <si>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</si>
  <si>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</si>
  <si>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</si>
  <si>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</si>
  <si>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</si>
  <si>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</si>
  <si>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</si>
  <si>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</si>
  <si>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</si>
  <si>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</si>
  <si>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</si>
  <si>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</si>
  <si>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</si>
  <si>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</si>
  <si>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</si>
  <si>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</si>
  <si>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</si>
  <si>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</si>
  <si>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</si>
  <si>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</si>
  <si>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</si>
  <si>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</si>
  <si>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</si>
  <si>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</si>
  <si>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</si>
  <si>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</si>
  <si>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</si>
  <si>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</si>
  <si>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</si>
  <si>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</si>
  <si>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</si>
  <si>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</si>
  <si>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</si>
  <si>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</si>
  <si>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</si>
  <si>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</si>
  <si>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</si>
  <si>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</si>
  <si>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</si>
  <si>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</si>
  <si>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</si>
  <si>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</si>
  <si>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</si>
  <si>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</si>
  <si>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</si>
  <si>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</si>
  <si>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</si>
  <si>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</si>
  <si>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</si>
  <si>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</si>
  <si>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</si>
  <si>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</si>
  <si>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</si>
  <si>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</si>
  <si>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</si>
  <si>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</si>
  <si>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</si>
  <si>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</si>
  <si>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</si>
  <si>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</si>
  <si>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</si>
  <si>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</si>
  <si>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</si>
  <si>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</si>
  <si>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</si>
  <si>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</si>
  <si>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</si>
  <si>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</si>
  <si>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</si>
  <si>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</si>
  <si>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</si>
  <si>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</si>
  <si>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</si>
  <si>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</si>
  <si>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</si>
  <si>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</si>
  <si>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</si>
  <si>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</si>
  <si>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</si>
  <si>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</si>
  <si>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</si>
  <si>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</si>
  <si>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</si>
  <si>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</si>
  <si>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</si>
  <si>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</si>
  <si>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</si>
  <si>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</si>
  <si>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</si>
  <si>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</si>
  <si>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</si>
  <si>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</si>
  <si>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</si>
  <si>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</si>
  <si>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</si>
  <si>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</si>
  <si>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</si>
  <si>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</si>
  <si>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</si>
  <si>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</si>
  <si>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</si>
  <si>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</si>
  <si>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</si>
  <si>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</si>
  <si>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</si>
  <si>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</si>
  <si>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</si>
  <si>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</si>
  <si>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</si>
  <si>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</si>
  <si>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</si>
  <si>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</si>
  <si>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</si>
  <si>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</si>
  <si>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</si>
  <si>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</si>
  <si>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</si>
  <si>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</si>
  <si>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</si>
  <si>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</si>
  <si>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</si>
  <si>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</si>
  <si>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</si>
  <si>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</si>
  <si>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</si>
  <si>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</si>
  <si>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</si>
  <si>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</si>
  <si>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</si>
  <si>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</si>
  <si>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</si>
  <si>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</si>
  <si>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</si>
  <si>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</si>
  <si>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</si>
  <si>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</si>
  <si>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</si>
  <si>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</si>
  <si>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</si>
  <si>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</si>
  <si>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</si>
  <si>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</si>
  <si>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Ø 50mm &lt; Ledningsnet ≤ Ø110 mm</t>
  </si>
  <si>
    <t>75</t>
  </si>
  <si>
    <t xml:space="preserve">Afregningsmålere, mekaniske </t>
  </si>
  <si>
    <t>8</t>
  </si>
  <si>
    <t>Inspektionsbrønd, Konstruktioner</t>
  </si>
  <si>
    <t>50</t>
  </si>
  <si>
    <t>Forundersøgelser</t>
  </si>
  <si>
    <t>Ejendomsskatter</t>
  </si>
  <si>
    <t>Selskabsskatter</t>
  </si>
  <si>
    <t>2015</t>
  </si>
  <si>
    <t>5</t>
  </si>
  <si>
    <t>2016</t>
  </si>
  <si>
    <t>Solcelleanlæg</t>
  </si>
  <si>
    <t>HALSNÆS VAND AS</t>
  </si>
  <si>
    <t>V074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</si>
</sst>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HALSNÆS VAND AS</v>
      </c>
      <c r="B1" s="56"/>
      <c r="C1" s="56"/>
      <c r="D1" s="56"/>
      <c r="E1" s="56"/>
    </row>
    <row r="2" spans="1:5" x14ac:dyDescent="0.25">
      <c r="A2" s="220" t="str">
        <f>'1. Forside'!A2</f>
        <v>V074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HALSNÆS VAND AS</v>
      </c>
      <c r="B1" s="26"/>
      <c r="C1" s="26"/>
      <c r="D1" s="26"/>
      <c r="E1" s="26"/>
    </row>
    <row r="2" spans="1:5" x14ac:dyDescent="0.25">
      <c r="A2" s="221" t="str">
        <f>'1. Forside'!A2</f>
        <v>V074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300000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299000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315519.78999999998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312000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3519.789999999979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HALSNÆS VAND AS</v>
      </c>
      <c r="B1" s="26"/>
      <c r="C1" s="26"/>
      <c r="D1" s="26"/>
      <c r="E1" s="26"/>
    </row>
    <row r="2" spans="1:5" x14ac:dyDescent="0.25">
      <c r="A2" s="221" t="str">
        <f>'1. Forside'!A2</f>
        <v>V074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4085825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1966317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2119508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423901.6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HALSNÆS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14927764.654691428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3405093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239387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-606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414500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4058374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5363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5363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-248355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-3805182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-4053537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10200</v>
      </c>
      <c r="D27" s="79" t="s">
        <v>0</v>
      </c>
      <c r="E27" s="10">
        <f>IF(C27&lt;0,0,-C27)</f>
        <v>-10200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14975622.779999999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14975622.779999999</v>
      </c>
      <c r="D36" s="79" t="s">
        <v>0</v>
      </c>
      <c r="E36" s="10">
        <f>-C36</f>
        <v>-14975622.779999999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-58058.125308571383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HALSNÆS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126210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-126210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126210</v>
      </c>
      <c r="D11" s="226" t="s">
        <v>0</v>
      </c>
      <c r="E11" s="55">
        <f>C11+E7-E8-E9</f>
        <v>126210</v>
      </c>
      <c r="F11" s="226" t="s">
        <v>0</v>
      </c>
      <c r="G11" s="55">
        <f>E11+G7-G8-G9</f>
        <v>126210</v>
      </c>
      <c r="H11" s="226" t="s">
        <v>0</v>
      </c>
      <c r="I11" s="55">
        <f>G11+I7-I8-I9</f>
        <v>126210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0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HALSNÆS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4821922.781600968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-18323.306570083678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-241096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4562503.4750308841</v>
      </c>
      <c r="D13" s="79" t="s">
        <v>0</v>
      </c>
      <c r="E13" s="6">
        <f>C13</f>
        <v>4562503.4750308841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3198554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investeringer'!F17</f>
        <v>974698.09999999986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-81861.743333333347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investeringer'!F16</f>
        <v>283333.33333333337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4374723.6899999995</v>
      </c>
      <c r="D19" s="79" t="s">
        <v>0</v>
      </c>
      <c r="E19" s="8">
        <f>C19</f>
        <v>4374723.6899999995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104500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3500000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52500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578458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299000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3519.789999999979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4537977.79</v>
      </c>
      <c r="D29" s="79" t="s">
        <v>0</v>
      </c>
      <c r="E29" s="6">
        <f>C29</f>
        <v>4537977.79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423901.6</v>
      </c>
      <c r="D31" s="79" t="s">
        <v>0</v>
      </c>
      <c r="E31" s="10">
        <f>C31</f>
        <v>423901.6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-58058.125308571383</v>
      </c>
      <c r="D33" s="79" t="s">
        <v>0</v>
      </c>
      <c r="E33" s="12">
        <f>C33</f>
        <v>-58058.125308571383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13841048.429722313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563141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24.578299981216627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18.363160255996835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HALSNÆS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4821922.781600968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4821922.781600968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4821922.781600968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-18323.306570083678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HALSNÆS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2744638.4472872708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4803599.4750308841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4821922.781600968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1338083.5718942687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241096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HALSNÆS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127265189.40130915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3198554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3198554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HALSNÆS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445360</v>
      </c>
      <c r="F8" s="34">
        <f t="shared" ref="F8" si="0">E8/D8</f>
        <v>14845.333333333334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50364</v>
      </c>
      <c r="F9" s="34">
        <f t="shared" ref="F9:F14" si="1">E9/D9</f>
        <v>671.52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650287</v>
      </c>
      <c r="F10" s="34">
        <f t="shared" si="1"/>
        <v>81285.875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191</v>
      </c>
      <c r="E11" s="32">
        <v>1285793</v>
      </c>
      <c r="F11" s="34">
        <f t="shared" si="1"/>
        <v>25715.86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184</v>
      </c>
      <c r="D12" s="31" t="s">
        <v>191</v>
      </c>
      <c r="E12" s="32">
        <v>82664</v>
      </c>
      <c r="F12" s="34">
        <f t="shared" si="1"/>
        <v>1653.28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184</v>
      </c>
      <c r="D13" s="31" t="s">
        <v>191</v>
      </c>
      <c r="E13" s="32">
        <v>12000</v>
      </c>
      <c r="F13" s="34">
        <f t="shared" si="1"/>
        <v>240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 t="s">
        <v>184</v>
      </c>
      <c r="D14" s="31" t="s">
        <v>191</v>
      </c>
      <c r="E14" s="32">
        <v>2378713</v>
      </c>
      <c r="F14" s="34">
        <f t="shared" si="1"/>
        <v>47574.26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171986.12833333333</v>
      </c>
      <c r="G15" s="37" t="s">
        <v>0</v>
      </c>
      <c r="H15" s="26"/>
    </row>
    <row r="16" spans="1:8" s="148" customFormat="1" x14ac:dyDescent="0.25">
      <c r="A16" s="26"/>
      <c r="B16" s="107" t="s">
        <v>133</v>
      </c>
      <c r="C16" s="159"/>
      <c r="D16" s="159"/>
      <c r="E16" s="159"/>
      <c r="F16" s="66">
        <v>802711.97166666656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974698.09999999986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HALSNÆS VAND AS</v>
      </c>
      <c r="B1" s="162"/>
      <c r="C1" s="162"/>
      <c r="D1" s="162"/>
      <c r="E1" s="162"/>
    </row>
    <row r="2" spans="1:5" x14ac:dyDescent="0.25">
      <c r="A2" s="1" t="str">
        <f>'1. Forside'!A2</f>
        <v>V074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314167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111667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investeringer'!F15</f>
        <v>171986.12833333333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-81861.743333333347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HALSNÆS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186</v>
      </c>
      <c r="C8" s="30" t="s">
        <v>195</v>
      </c>
      <c r="D8" s="31" t="s">
        <v>187</v>
      </c>
      <c r="E8" s="32">
        <v>2500000</v>
      </c>
      <c r="F8" s="45">
        <f>E8/D8</f>
        <v>33333.333333333336</v>
      </c>
      <c r="G8" s="35" t="s">
        <v>0</v>
      </c>
      <c r="H8" s="26"/>
    </row>
    <row r="9" spans="1:8" s="148" customFormat="1" x14ac:dyDescent="0.25">
      <c r="A9" s="26"/>
      <c r="B9" s="29" t="s">
        <v>198</v>
      </c>
      <c r="C9" s="30" t="s">
        <v>195</v>
      </c>
      <c r="D9" s="31">
        <v>25</v>
      </c>
      <c r="E9" s="32">
        <v>2000000</v>
      </c>
      <c r="F9" s="45">
        <f t="shared" ref="F9:F12" si="0">E9/D9</f>
        <v>80000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195</v>
      </c>
      <c r="D10" s="31" t="s">
        <v>191</v>
      </c>
      <c r="E10" s="32">
        <v>500000</v>
      </c>
      <c r="F10" s="45">
        <f t="shared" si="0"/>
        <v>10000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 t="s">
        <v>195</v>
      </c>
      <c r="D11" s="31" t="s">
        <v>196</v>
      </c>
      <c r="E11" s="32">
        <v>500000</v>
      </c>
      <c r="F11" s="45">
        <f t="shared" si="0"/>
        <v>100000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197</v>
      </c>
      <c r="D12" s="31" t="s">
        <v>187</v>
      </c>
      <c r="E12" s="32">
        <v>1500000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197</v>
      </c>
      <c r="D13" s="31" t="s">
        <v>187</v>
      </c>
      <c r="E13" s="32">
        <v>3000000</v>
      </c>
      <c r="F13" s="45">
        <f t="shared" ref="F13" si="1">E13/D13</f>
        <v>40000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223333.33333333334</v>
      </c>
      <c r="G14" s="47" t="s">
        <v>0</v>
      </c>
      <c r="H14" s="26"/>
    </row>
    <row r="15" spans="1:8" s="148" customFormat="1" x14ac:dyDescent="0.25">
      <c r="A15" s="26"/>
      <c r="B15" s="107" t="s">
        <v>131</v>
      </c>
      <c r="C15" s="168"/>
      <c r="D15" s="169"/>
      <c r="E15" s="170"/>
      <c r="F15" s="46">
        <f>SUMIF(C8:C13,"2016",F8:F13)</f>
        <v>60000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283333.33333333337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HALSNÆS VAND AS</v>
      </c>
      <c r="B1" s="56"/>
      <c r="C1" s="56"/>
      <c r="D1" s="176"/>
      <c r="E1" s="56"/>
    </row>
    <row r="2" spans="1:5" x14ac:dyDescent="0.25">
      <c r="A2" s="220" t="str">
        <f>'1. Forside'!A2</f>
        <v>V074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193</v>
      </c>
      <c r="C8" s="51">
        <v>80000</v>
      </c>
      <c r="D8" s="181" t="s">
        <v>0</v>
      </c>
      <c r="E8" s="56"/>
    </row>
    <row r="9" spans="1:5" x14ac:dyDescent="0.25">
      <c r="A9" s="56"/>
      <c r="B9" s="206" t="s">
        <v>194</v>
      </c>
      <c r="C9" s="51">
        <v>8000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104500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3500000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3500000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30000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22500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52500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4287198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3708740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578458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2015-08-25T08:44:46Z</dcterms:modified>
</cp:coreProperties>
</file>