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E31" i="19" l="1"/>
  <c r="C36" i="19" l="1"/>
  <c r="E36" i="19" s="1"/>
  <c r="F39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3" l="1"/>
  <c r="C22" i="8" s="1"/>
  <c r="C14" i="16"/>
  <c r="C8" i="8" s="1"/>
  <c r="C9" i="9"/>
  <c r="C15" i="8" s="1"/>
  <c r="E29" i="19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38" i="7" s="1"/>
  <c r="F26" i="2" l="1"/>
  <c r="C9" i="10" s="1"/>
  <c r="C15" i="11" l="1"/>
  <c r="C28" i="8" s="1"/>
  <c r="C14" i="4"/>
  <c r="C26" i="8" s="1"/>
  <c r="C25" i="3"/>
  <c r="C24" i="8" s="1"/>
  <c r="F40" i="7"/>
  <c r="C18" i="8" s="1"/>
  <c r="C19" i="3"/>
  <c r="C23" i="8" s="1"/>
  <c r="C8" i="3"/>
  <c r="C21" i="8" s="1"/>
  <c r="C8" i="4"/>
  <c r="C25" i="8" s="1"/>
  <c r="C10" i="10"/>
  <c r="C17" i="8" s="1"/>
  <c r="F2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<sst xmlns="http://schemas.openxmlformats.org/spreadsheetml/2006/main" count="472" uniqueCount="210">
  <si>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</si>
  <si>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</si>
  <si>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</si>
  <si>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</si>
  <si>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</si>
  <si>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</si>
  <si>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</si>
  <si>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</si>
  <si>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</si>
  <si>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</si>
  <si>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</si>
  <si>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</si>
  <si>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</si>
  <si>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</si>
  <si>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</si>
  <si>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</si>
  <si>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</si>
  <si>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</si>
  <si>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</si>
  <si>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</si>
  <si>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</si>
  <si>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</si>
  <si>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</si>
  <si>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</si>
  <si>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</si>
  <si>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</si>
  <si>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</si>
  <si>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</si>
  <si>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</si>
  <si>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</si>
  <si>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</si>
  <si>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</si>
  <si>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</si>
  <si>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</si>
  <si>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</si>
  <si>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</si>
  <si>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</si>
  <si>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</si>
  <si>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</si>
  <si>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</si>
  <si>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</si>
  <si>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</si>
  <si>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</si>
  <si>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</si>
  <si>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</si>
  <si>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</si>
  <si>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</si>
  <si>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</si>
  <si>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</si>
  <si>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</si>
  <si>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</si>
  <si>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</si>
  <si>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</si>
  <si>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</si>
  <si>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</si>
  <si>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</si>
  <si>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</si>
  <si>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</si>
  <si>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</si>
  <si>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</si>
  <si>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</si>
  <si>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</si>
  <si>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</si>
  <si>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</si>
  <si>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</si>
  <si>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</si>
  <si>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</si>
  <si>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</si>
  <si>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</si>
  <si>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</si>
  <si>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</si>
  <si>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</si>
  <si>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</si>
  <si>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</si>
  <si>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</si>
  <si>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</si>
  <si>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</si>
  <si>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</si>
  <si>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</si>
  <si>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</si>
  <si>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</si>
  <si>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</si>
  <si>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</si>
  <si>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</si>
  <si>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</si>
  <si>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</si>
  <si>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</si>
  <si>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</si>
  <si>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</si>
  <si>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</si>
  <si>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</si>
  <si>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</si>
  <si>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</si>
  <si>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</si>
  <si>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</si>
  <si>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</si>
  <si>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</si>
  <si>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</si>
  <si>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</si>
  <si>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</si>
  <si>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</si>
  <si>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</si>
  <si>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</si>
  <si>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</si>
  <si>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</si>
  <si>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</si>
  <si>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</si>
  <si>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</si>
  <si>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</si>
  <si>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</si>
  <si>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</si>
  <si>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</si>
  <si>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</si>
  <si>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</si>
  <si>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</si>
  <si>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</si>
  <si>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</si>
  <si>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</si>
  <si>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</si>
  <si>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</si>
  <si>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</si>
  <si>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</si>
  <si>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</si>
  <si>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</si>
  <si>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</si>
  <si>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</si>
  <si>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</si>
  <si>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</si>
  <si>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</si>
  <si>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</si>
  <si>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</si>
  <si>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</si>
  <si>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</si>
  <si>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</si>
  <si>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</si>
  <si>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</si>
  <si>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</si>
  <si>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</si>
  <si>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</si>
  <si>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</si>
  <si>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</si>
  <si>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</si>
  <si>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</si>
  <si>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</si>
  <si>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</si>
  <si>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</si>
  <si>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</si>
  <si>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</si>
  <si>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</si>
  <si>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</si>
  <si>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</si>
  <si>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</si>
  <si>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</si>
  <si>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</si>
  <si>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</si>
  <si>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</si>
  <si>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</si>
  <si>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</si>
  <si>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</si>
  <si>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</si>
  <si>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</si>
  <si>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</si>
  <si>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</si>
  <si>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</si>
  <si>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</si>
  <si>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</si>
  <si>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</si>
  <si>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</si>
  <si>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</si>
  <si>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</si>
  <si>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</si>
  <si>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</si>
  <si>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</si>
  <si>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</si>
  <si>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</si>
  <si>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</si>
  <si>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</si>
  <si>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</si>
  <si>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</si>
  <si>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</si>
  <si>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</si>
  <si>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</si>
  <si>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</si>
  <si>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Køretøjer, små lastvogne (&lt; 3.500 kg.)</t>
  </si>
  <si>
    <t>5</t>
  </si>
  <si>
    <t>Inspektionsbrønd, Konstruktioner</t>
  </si>
  <si>
    <t>50</t>
  </si>
  <si>
    <t>Inspektionsbrønd, Mek./EL</t>
  </si>
  <si>
    <t>15</t>
  </si>
  <si>
    <t>Garage og rørlager</t>
  </si>
  <si>
    <t>Skyllevandsbehandling, inkl. UV-filter mv., SRO</t>
  </si>
  <si>
    <t>10</t>
  </si>
  <si>
    <t>Ledningsnet ≤ Ø50 mm</t>
  </si>
  <si>
    <t>Ø110 mm &lt; Ledningsnet ≤ Ø 250 mm</t>
  </si>
  <si>
    <t>Skelbrønd, Konstruktioner</t>
  </si>
  <si>
    <t>Skelbrønd, Mek./EL</t>
  </si>
  <si>
    <t>Stik på ledningsnet, Konstruktioner</t>
  </si>
  <si>
    <t>Stik på ledningsnet, Mek./EL</t>
  </si>
  <si>
    <t>Ventiler på ledningsnet ≤ Ø50 mm</t>
  </si>
  <si>
    <t>Ventiler på Ø 50mm &lt; Ledningsnet ≤ Ø110 mm</t>
  </si>
  <si>
    <t xml:space="preserve">Afregningsmålere, mekaniske </t>
  </si>
  <si>
    <t>8</t>
  </si>
  <si>
    <t>Ventiler på Ø110 mm &lt; Ledningsnet ≤ Ø 250 mm</t>
  </si>
  <si>
    <t>Råvandsstation komplet montering og boringshus/tørbrønd</t>
  </si>
  <si>
    <t>Instrumenter (flowmåler+tryk transducer+alarmer)</t>
  </si>
  <si>
    <t>Halsnæs Vandforsyning a.m.b.a.</t>
  </si>
  <si>
    <t>V075</t>
  </si>
  <si>
    <t>Tillæg for gennemførte investeringer i 2010-2014</t>
  </si>
  <si>
    <t>Tillæg for afgift for ledningsført vand i 201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</si>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</sst>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Halsnæs Vandforsyning a.m.b.a.</v>
      </c>
      <c r="B1" s="56"/>
      <c r="C1" s="56"/>
      <c r="D1" s="56"/>
      <c r="E1" s="56"/>
    </row>
    <row r="2" spans="1:5" x14ac:dyDescent="0.25">
      <c r="A2" s="220" t="str">
        <f>'1. Forside'!A2</f>
        <v>V075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Halsnæs Vandforsyning a.m.b.a.</v>
      </c>
      <c r="B1" s="26"/>
      <c r="C1" s="26"/>
      <c r="D1" s="26"/>
      <c r="E1" s="26"/>
    </row>
    <row r="2" spans="1:5" x14ac:dyDescent="0.25">
      <c r="A2" s="221" t="str">
        <f>'1. Forside'!A2</f>
        <v>V075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813089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788089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780917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836986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-56069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Halsnæs Vandforsyning a.m.b.a.</v>
      </c>
      <c r="B1" s="26"/>
      <c r="C1" s="26"/>
      <c r="D1" s="26"/>
      <c r="E1" s="26"/>
    </row>
    <row r="2" spans="1:5" x14ac:dyDescent="0.25">
      <c r="A2" s="221" t="str">
        <f>'1. Forside'!A2</f>
        <v>V075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-3653747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-1785909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-1867838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-373567.6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Halsnæs Vandforsyning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13668402.387068737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2996303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662036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66437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243350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3968126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53328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53328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-621304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-3001031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-3622335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399119</v>
      </c>
      <c r="D27" s="79" t="s">
        <v>0</v>
      </c>
      <c r="E27" s="10">
        <f>IF(C27&lt;0,0,-C27)</f>
        <v>-399119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383821</v>
      </c>
      <c r="D29" s="79" t="s">
        <v>0</v>
      </c>
      <c r="E29" s="10">
        <f>-C29</f>
        <v>-383821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13108562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13108562</v>
      </c>
      <c r="D36" s="79" t="s">
        <v>0</v>
      </c>
      <c r="E36" s="10">
        <f>-C36</f>
        <v>-13108562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-223099.6129312627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Halsnæs Vandforsyning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V075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1857208</v>
      </c>
      <c r="F7" s="222" t="s">
        <v>0</v>
      </c>
      <c r="G7" s="223">
        <v>322681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204138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710583</v>
      </c>
      <c r="F9" s="222" t="s">
        <v>0</v>
      </c>
      <c r="G9" s="224">
        <v>383821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942487</v>
      </c>
      <c r="F11" s="226" t="s">
        <v>0</v>
      </c>
      <c r="G11" s="55">
        <f>E11+G7-G8-G9</f>
        <v>881347</v>
      </c>
      <c r="H11" s="226" t="s">
        <v>0</v>
      </c>
      <c r="I11" s="55">
        <f>G11+I7-I8-I9</f>
        <v>881347</v>
      </c>
      <c r="J11" s="226" t="s">
        <v>0</v>
      </c>
      <c r="K11" s="55">
        <f>K7-K8-K9+K10+I11</f>
        <v>881347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Halsnæs Vandforsyning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5474903.8919038614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-20804.634789234675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-273745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5180354.2571146265</v>
      </c>
      <c r="D13" s="79" t="s">
        <v>0</v>
      </c>
      <c r="E13" s="6">
        <f>C13</f>
        <v>5180354.2571146265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2742085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207</v>
      </c>
      <c r="C16" s="14">
        <f>'6. Gennemførte investeringer'!F28</f>
        <v>1120252.1916666667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65588.693333333416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investeringer'!F40</f>
        <v>386807.3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4314733.1849999996</v>
      </c>
      <c r="D19" s="79" t="s">
        <v>0</v>
      </c>
      <c r="E19" s="8">
        <f>C19</f>
        <v>4314733.1849999996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3134400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75000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131500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788089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-56069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4105920</v>
      </c>
      <c r="D29" s="79" t="s">
        <v>0</v>
      </c>
      <c r="E29" s="6">
        <f>C29</f>
        <v>4105920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-373567.6</v>
      </c>
      <c r="D31" s="79" t="s">
        <v>0</v>
      </c>
      <c r="E31" s="10">
        <f>C31</f>
        <v>-373567.6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-223099.6129312627</v>
      </c>
      <c r="D33" s="79" t="s">
        <v>0</v>
      </c>
      <c r="E33" s="12">
        <f>C33</f>
        <v>-223099.6129312627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13004340.229183363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471021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27.608833213770431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20.954352840283899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Halsnæs Vandforsyning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V075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5474903.8919038614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5474903.8919038614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5474903.8919038614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-20804.634789234675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Halsnæs Vandforsyning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2406220.2604917469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5454099.2571146265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5474903.8919038614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2197559.8178423382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273745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Halsnæs Vandforsyning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111904156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2742085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2742085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Halsnæs Vandforsyning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27343</v>
      </c>
      <c r="F8" s="34">
        <f t="shared" ref="F8" si="0">E8/D8</f>
        <v>364.57333333333332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219266</v>
      </c>
      <c r="F9" s="34">
        <f t="shared" ref="F9:F25" si="1">E9/D9</f>
        <v>43853.2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31713</v>
      </c>
      <c r="F10" s="34">
        <f t="shared" si="1"/>
        <v>634.26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31713</v>
      </c>
      <c r="F11" s="34">
        <f t="shared" si="1"/>
        <v>2114.1999999999998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182</v>
      </c>
      <c r="E12" s="32">
        <v>84750</v>
      </c>
      <c r="F12" s="34">
        <f t="shared" si="1"/>
        <v>1130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181</v>
      </c>
      <c r="D13" s="31" t="s">
        <v>191</v>
      </c>
      <c r="E13" s="32">
        <v>50899</v>
      </c>
      <c r="F13" s="34">
        <f t="shared" si="1"/>
        <v>5089.8999999999996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181</v>
      </c>
      <c r="D14" s="31" t="s">
        <v>182</v>
      </c>
      <c r="E14" s="32">
        <v>193994</v>
      </c>
      <c r="F14" s="34">
        <f t="shared" si="1"/>
        <v>2586.5866666666666</v>
      </c>
      <c r="G14" s="35" t="s">
        <v>0</v>
      </c>
      <c r="H14" s="26"/>
    </row>
    <row r="15" spans="1:8" s="148" customFormat="1" x14ac:dyDescent="0.25">
      <c r="A15" s="26"/>
      <c r="B15" s="29" t="s">
        <v>180</v>
      </c>
      <c r="C15" s="30" t="s">
        <v>181</v>
      </c>
      <c r="D15" s="31" t="s">
        <v>182</v>
      </c>
      <c r="E15" s="32">
        <v>314598</v>
      </c>
      <c r="F15" s="34">
        <f t="shared" si="1"/>
        <v>4194.6400000000003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181</v>
      </c>
      <c r="D16" s="31" t="s">
        <v>182</v>
      </c>
      <c r="E16" s="32">
        <v>1805</v>
      </c>
      <c r="F16" s="34">
        <f t="shared" si="1"/>
        <v>24.066666666666666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181</v>
      </c>
      <c r="D17" s="31" t="s">
        <v>186</v>
      </c>
      <c r="E17" s="32">
        <v>605123</v>
      </c>
      <c r="F17" s="34">
        <f t="shared" si="1"/>
        <v>12102.46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181</v>
      </c>
      <c r="D18" s="31" t="s">
        <v>188</v>
      </c>
      <c r="E18" s="32">
        <v>907668</v>
      </c>
      <c r="F18" s="34">
        <f t="shared" si="1"/>
        <v>60511.199999999997</v>
      </c>
      <c r="G18" s="35" t="s">
        <v>0</v>
      </c>
      <c r="H18" s="26"/>
    </row>
    <row r="19" spans="1:8" s="148" customFormat="1" x14ac:dyDescent="0.25">
      <c r="A19" s="26"/>
      <c r="B19" s="29" t="s">
        <v>196</v>
      </c>
      <c r="C19" s="30" t="s">
        <v>181</v>
      </c>
      <c r="D19" s="31" t="s">
        <v>182</v>
      </c>
      <c r="E19" s="32">
        <v>45067</v>
      </c>
      <c r="F19" s="34">
        <f t="shared" si="1"/>
        <v>600.89333333333332</v>
      </c>
      <c r="G19" s="35" t="s">
        <v>0</v>
      </c>
      <c r="H19" s="26"/>
    </row>
    <row r="20" spans="1:8" s="148" customFormat="1" x14ac:dyDescent="0.25">
      <c r="A20" s="26"/>
      <c r="B20" s="29" t="s">
        <v>185</v>
      </c>
      <c r="C20" s="30" t="s">
        <v>181</v>
      </c>
      <c r="D20" s="31" t="s">
        <v>186</v>
      </c>
      <c r="E20" s="32">
        <v>6834</v>
      </c>
      <c r="F20" s="34">
        <f t="shared" si="1"/>
        <v>136.68</v>
      </c>
      <c r="G20" s="35" t="s">
        <v>0</v>
      </c>
      <c r="H20" s="26"/>
    </row>
    <row r="21" spans="1:8" s="148" customFormat="1" x14ac:dyDescent="0.25">
      <c r="A21" s="26"/>
      <c r="B21" s="29" t="s">
        <v>187</v>
      </c>
      <c r="C21" s="30" t="s">
        <v>181</v>
      </c>
      <c r="D21" s="31" t="s">
        <v>188</v>
      </c>
      <c r="E21" s="32">
        <v>17085</v>
      </c>
      <c r="F21" s="34">
        <f t="shared" si="1"/>
        <v>1139</v>
      </c>
      <c r="G21" s="35" t="s">
        <v>0</v>
      </c>
      <c r="H21" s="26"/>
    </row>
    <row r="22" spans="1:8" s="148" customFormat="1" x14ac:dyDescent="0.25">
      <c r="A22" s="26"/>
      <c r="B22" s="29" t="s">
        <v>197</v>
      </c>
      <c r="C22" s="30" t="s">
        <v>181</v>
      </c>
      <c r="D22" s="31" t="s">
        <v>182</v>
      </c>
      <c r="E22" s="32">
        <v>3380</v>
      </c>
      <c r="F22" s="34">
        <f t="shared" si="1"/>
        <v>45.06666666666667</v>
      </c>
      <c r="G22" s="35" t="s">
        <v>0</v>
      </c>
      <c r="H22" s="26"/>
    </row>
    <row r="23" spans="1:8" s="148" customFormat="1" x14ac:dyDescent="0.25">
      <c r="A23" s="26"/>
      <c r="B23" s="29" t="s">
        <v>198</v>
      </c>
      <c r="C23" s="30" t="s">
        <v>181</v>
      </c>
      <c r="D23" s="31" t="s">
        <v>182</v>
      </c>
      <c r="E23" s="32">
        <v>4612</v>
      </c>
      <c r="F23" s="34">
        <f t="shared" si="1"/>
        <v>61.493333333333332</v>
      </c>
      <c r="G23" s="35" t="s">
        <v>0</v>
      </c>
      <c r="H23" s="26"/>
    </row>
    <row r="24" spans="1:8" s="148" customFormat="1" x14ac:dyDescent="0.25">
      <c r="A24" s="26"/>
      <c r="B24" s="29" t="s">
        <v>199</v>
      </c>
      <c r="C24" s="30" t="s">
        <v>181</v>
      </c>
      <c r="D24" s="31" t="s">
        <v>182</v>
      </c>
      <c r="E24" s="32">
        <v>58922</v>
      </c>
      <c r="F24" s="34">
        <f t="shared" si="1"/>
        <v>785.62666666666667</v>
      </c>
      <c r="G24" s="35" t="s">
        <v>0</v>
      </c>
      <c r="H24" s="26"/>
    </row>
    <row r="25" spans="1:8" s="148" customFormat="1" x14ac:dyDescent="0.25">
      <c r="A25" s="26"/>
      <c r="B25" s="29" t="s">
        <v>200</v>
      </c>
      <c r="C25" s="30" t="s">
        <v>181</v>
      </c>
      <c r="D25" s="31" t="s">
        <v>201</v>
      </c>
      <c r="E25" s="32">
        <v>596276</v>
      </c>
      <c r="F25" s="34">
        <f t="shared" si="1"/>
        <v>74534.5</v>
      </c>
      <c r="G25" s="35" t="s">
        <v>0</v>
      </c>
      <c r="H25" s="26"/>
    </row>
    <row r="26" spans="1:8" s="148" customFormat="1" x14ac:dyDescent="0.25">
      <c r="A26" s="26"/>
      <c r="B26" s="23" t="s">
        <v>71</v>
      </c>
      <c r="C26" s="158"/>
      <c r="D26" s="158"/>
      <c r="E26" s="158"/>
      <c r="F26" s="36">
        <f>SUM(F8:F25)</f>
        <v>209908.34666666671</v>
      </c>
      <c r="G26" s="37" t="s">
        <v>0</v>
      </c>
      <c r="H26" s="26"/>
    </row>
    <row r="27" spans="1:8" s="148" customFormat="1" x14ac:dyDescent="0.25">
      <c r="A27" s="26"/>
      <c r="B27" s="107" t="s">
        <v>132</v>
      </c>
      <c r="C27" s="159"/>
      <c r="D27" s="159"/>
      <c r="E27" s="159"/>
      <c r="F27" s="66">
        <v>910343.84499999997</v>
      </c>
      <c r="G27" s="37" t="s">
        <v>0</v>
      </c>
      <c r="H27" s="26"/>
    </row>
    <row r="28" spans="1:8" s="148" customFormat="1" x14ac:dyDescent="0.25">
      <c r="A28" s="26"/>
      <c r="B28" s="39" t="s">
        <v>68</v>
      </c>
      <c r="C28" s="160"/>
      <c r="D28" s="160"/>
      <c r="E28" s="161"/>
      <c r="F28" s="38">
        <f>F26+F27</f>
        <v>1120252.1916666667</v>
      </c>
      <c r="G28" s="38" t="s">
        <v>0</v>
      </c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t="14.45" hidden="1" customHeight="1" x14ac:dyDescent="0.25"/>
    <row r="36" s="148" customFormat="1" ht="14.4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Halsnæs Vandforsyning a.m.b.a.</v>
      </c>
      <c r="B1" s="162"/>
      <c r="C1" s="162"/>
      <c r="D1" s="162"/>
      <c r="E1" s="162"/>
    </row>
    <row r="2" spans="1:5" x14ac:dyDescent="0.25">
      <c r="A2" s="1" t="str">
        <f>'1. Forside'!A2</f>
        <v>V075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114592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239636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investeringer'!F26</f>
        <v>209908.34666666671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65588.693333333416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Halsnæs Vandforsyning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>
        <v>2015</v>
      </c>
      <c r="D8" s="31">
        <v>50</v>
      </c>
      <c r="E8" s="32">
        <v>18426</v>
      </c>
      <c r="F8" s="45">
        <f>E8/D8</f>
        <v>368.52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15</v>
      </c>
      <c r="E9" s="32">
        <v>23033</v>
      </c>
      <c r="F9" s="45">
        <f t="shared" ref="F9:F37" si="0">E9/D9</f>
        <v>1535.5333333333333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75</v>
      </c>
      <c r="E10" s="32">
        <v>354607</v>
      </c>
      <c r="F10" s="45">
        <f t="shared" si="0"/>
        <v>4728.0933333333332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>
        <v>2015</v>
      </c>
      <c r="D11" s="31">
        <v>75</v>
      </c>
      <c r="E11" s="32">
        <v>624895</v>
      </c>
      <c r="F11" s="45">
        <f t="shared" si="0"/>
        <v>8331.9333333333325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>
        <v>2015</v>
      </c>
      <c r="D12" s="31">
        <v>75</v>
      </c>
      <c r="E12" s="32">
        <v>212109</v>
      </c>
      <c r="F12" s="45">
        <f t="shared" si="0"/>
        <v>2828.12</v>
      </c>
      <c r="G12" s="35" t="s">
        <v>0</v>
      </c>
      <c r="H12" s="26"/>
    </row>
    <row r="13" spans="1:8" s="148" customFormat="1" x14ac:dyDescent="0.25">
      <c r="A13" s="26"/>
      <c r="B13" s="29" t="s">
        <v>194</v>
      </c>
      <c r="C13" s="30">
        <v>2015</v>
      </c>
      <c r="D13" s="31">
        <v>50</v>
      </c>
      <c r="E13" s="32">
        <v>433033</v>
      </c>
      <c r="F13" s="45">
        <f t="shared" si="0"/>
        <v>8660.66</v>
      </c>
      <c r="G13" s="35" t="s">
        <v>0</v>
      </c>
      <c r="H13" s="26"/>
    </row>
    <row r="14" spans="1:8" s="148" customFormat="1" x14ac:dyDescent="0.25">
      <c r="A14" s="26"/>
      <c r="B14" s="29" t="s">
        <v>195</v>
      </c>
      <c r="C14" s="30">
        <v>2015</v>
      </c>
      <c r="D14" s="31">
        <v>15</v>
      </c>
      <c r="E14" s="32">
        <v>649553</v>
      </c>
      <c r="F14" s="45">
        <f t="shared" si="0"/>
        <v>43303.533333333333</v>
      </c>
      <c r="G14" s="35" t="s">
        <v>0</v>
      </c>
      <c r="H14" s="26"/>
    </row>
    <row r="15" spans="1:8" s="148" customFormat="1" x14ac:dyDescent="0.25">
      <c r="A15" s="26"/>
      <c r="B15" s="29" t="s">
        <v>196</v>
      </c>
      <c r="C15" s="30">
        <v>2015</v>
      </c>
      <c r="D15" s="31">
        <v>75</v>
      </c>
      <c r="E15" s="32">
        <v>229735</v>
      </c>
      <c r="F15" s="45">
        <f t="shared" si="0"/>
        <v>3063.1333333333332</v>
      </c>
      <c r="G15" s="35" t="s">
        <v>0</v>
      </c>
      <c r="H15" s="26"/>
    </row>
    <row r="16" spans="1:8" s="148" customFormat="1" x14ac:dyDescent="0.25">
      <c r="A16" s="26"/>
      <c r="B16" s="29" t="s">
        <v>197</v>
      </c>
      <c r="C16" s="30">
        <v>2015</v>
      </c>
      <c r="D16" s="31">
        <v>75</v>
      </c>
      <c r="E16" s="32">
        <v>9189</v>
      </c>
      <c r="F16" s="45">
        <f t="shared" si="0"/>
        <v>122.52</v>
      </c>
      <c r="G16" s="35" t="s">
        <v>0</v>
      </c>
      <c r="H16" s="26"/>
    </row>
    <row r="17" spans="1:8" s="148" customFormat="1" x14ac:dyDescent="0.25">
      <c r="A17" s="26"/>
      <c r="B17" s="29" t="s">
        <v>198</v>
      </c>
      <c r="C17" s="30">
        <v>2015</v>
      </c>
      <c r="D17" s="31">
        <v>75</v>
      </c>
      <c r="E17" s="32">
        <v>34199</v>
      </c>
      <c r="F17" s="45">
        <f t="shared" si="0"/>
        <v>455.98666666666668</v>
      </c>
      <c r="G17" s="35" t="s">
        <v>0</v>
      </c>
      <c r="H17" s="26"/>
    </row>
    <row r="18" spans="1:8" s="148" customFormat="1" x14ac:dyDescent="0.25">
      <c r="A18" s="26"/>
      <c r="B18" s="29" t="s">
        <v>199</v>
      </c>
      <c r="C18" s="30">
        <v>2015</v>
      </c>
      <c r="D18" s="31">
        <v>75</v>
      </c>
      <c r="E18" s="32">
        <v>119158</v>
      </c>
      <c r="F18" s="45">
        <f t="shared" si="0"/>
        <v>1588.7733333333333</v>
      </c>
      <c r="G18" s="35" t="s">
        <v>0</v>
      </c>
      <c r="H18" s="26"/>
    </row>
    <row r="19" spans="1:8" s="148" customFormat="1" x14ac:dyDescent="0.25">
      <c r="A19" s="26"/>
      <c r="B19" s="29" t="s">
        <v>202</v>
      </c>
      <c r="C19" s="30">
        <v>2015</v>
      </c>
      <c r="D19" s="31">
        <v>75</v>
      </c>
      <c r="E19" s="32">
        <v>192280</v>
      </c>
      <c r="F19" s="45">
        <f t="shared" si="0"/>
        <v>2563.7333333333331</v>
      </c>
      <c r="G19" s="35" t="s">
        <v>0</v>
      </c>
      <c r="H19" s="26"/>
    </row>
    <row r="20" spans="1:8" s="148" customFormat="1" x14ac:dyDescent="0.25">
      <c r="A20" s="26"/>
      <c r="B20" s="29" t="s">
        <v>200</v>
      </c>
      <c r="C20" s="30">
        <v>2015</v>
      </c>
      <c r="D20" s="31">
        <v>8</v>
      </c>
      <c r="E20" s="32">
        <v>919936</v>
      </c>
      <c r="F20" s="45">
        <f t="shared" si="0"/>
        <v>114992</v>
      </c>
      <c r="G20" s="35" t="s">
        <v>0</v>
      </c>
      <c r="H20" s="26"/>
    </row>
    <row r="21" spans="1:8" s="148" customFormat="1" x14ac:dyDescent="0.25">
      <c r="A21" s="26"/>
      <c r="B21" s="29" t="s">
        <v>203</v>
      </c>
      <c r="C21" s="30">
        <v>2015</v>
      </c>
      <c r="D21" s="31">
        <v>30</v>
      </c>
      <c r="E21" s="32">
        <v>100000</v>
      </c>
      <c r="F21" s="45">
        <f t="shared" si="0"/>
        <v>3333.3333333333335</v>
      </c>
      <c r="G21" s="35" t="s">
        <v>0</v>
      </c>
      <c r="H21" s="26"/>
    </row>
    <row r="22" spans="1:8" s="148" customFormat="1" x14ac:dyDescent="0.25">
      <c r="A22" s="26"/>
      <c r="B22" s="29" t="s">
        <v>203</v>
      </c>
      <c r="C22" s="30">
        <v>2016</v>
      </c>
      <c r="D22" s="31">
        <v>30</v>
      </c>
      <c r="E22" s="32">
        <v>62347</v>
      </c>
      <c r="F22" s="45">
        <f t="shared" si="0"/>
        <v>2078.2333333333331</v>
      </c>
      <c r="G22" s="35" t="s">
        <v>0</v>
      </c>
      <c r="H22" s="26"/>
    </row>
    <row r="23" spans="1:8" s="148" customFormat="1" x14ac:dyDescent="0.25">
      <c r="A23" s="26"/>
      <c r="B23" s="29" t="s">
        <v>204</v>
      </c>
      <c r="C23" s="30">
        <v>2016</v>
      </c>
      <c r="D23" s="31">
        <v>10</v>
      </c>
      <c r="E23" s="32">
        <v>70361</v>
      </c>
      <c r="F23" s="45">
        <f t="shared" si="0"/>
        <v>7036.1</v>
      </c>
      <c r="G23" s="35" t="s">
        <v>0</v>
      </c>
      <c r="H23" s="26"/>
    </row>
    <row r="24" spans="1:8" s="148" customFormat="1" x14ac:dyDescent="0.25">
      <c r="A24" s="26"/>
      <c r="B24" s="29" t="s">
        <v>180</v>
      </c>
      <c r="C24" s="30">
        <v>2016</v>
      </c>
      <c r="D24" s="31">
        <v>75</v>
      </c>
      <c r="E24" s="32">
        <v>38178</v>
      </c>
      <c r="F24" s="45">
        <f t="shared" si="0"/>
        <v>509.04</v>
      </c>
      <c r="G24" s="35" t="s">
        <v>0</v>
      </c>
      <c r="H24" s="26"/>
    </row>
    <row r="25" spans="1:8" s="148" customFormat="1" x14ac:dyDescent="0.25">
      <c r="A25" s="26"/>
      <c r="B25" s="29" t="s">
        <v>192</v>
      </c>
      <c r="C25" s="30">
        <v>2016</v>
      </c>
      <c r="D25" s="31">
        <v>75</v>
      </c>
      <c r="E25" s="32">
        <v>333165</v>
      </c>
      <c r="F25" s="45">
        <f t="shared" si="0"/>
        <v>4442.2</v>
      </c>
      <c r="G25" s="35" t="s">
        <v>0</v>
      </c>
      <c r="H25" s="26"/>
    </row>
    <row r="26" spans="1:8" s="148" customFormat="1" x14ac:dyDescent="0.25">
      <c r="A26" s="26"/>
      <c r="B26" s="29" t="s">
        <v>180</v>
      </c>
      <c r="C26" s="30">
        <v>2016</v>
      </c>
      <c r="D26" s="31">
        <v>75</v>
      </c>
      <c r="E26" s="32">
        <v>577192</v>
      </c>
      <c r="F26" s="45">
        <f t="shared" si="0"/>
        <v>7695.8933333333334</v>
      </c>
      <c r="G26" s="35" t="s">
        <v>0</v>
      </c>
      <c r="H26" s="26"/>
    </row>
    <row r="27" spans="1:8" s="148" customFormat="1" x14ac:dyDescent="0.25">
      <c r="A27" s="26"/>
      <c r="B27" s="29" t="s">
        <v>193</v>
      </c>
      <c r="C27" s="30">
        <v>2016</v>
      </c>
      <c r="D27" s="31">
        <v>75</v>
      </c>
      <c r="E27" s="32">
        <v>177263</v>
      </c>
      <c r="F27" s="45">
        <f t="shared" si="0"/>
        <v>2363.5066666666667</v>
      </c>
      <c r="G27" s="35" t="s">
        <v>0</v>
      </c>
      <c r="H27" s="26"/>
    </row>
    <row r="28" spans="1:8" s="148" customFormat="1" x14ac:dyDescent="0.25">
      <c r="A28" s="26"/>
      <c r="B28" s="29" t="s">
        <v>194</v>
      </c>
      <c r="C28" s="30">
        <v>2016</v>
      </c>
      <c r="D28" s="31">
        <v>50</v>
      </c>
      <c r="E28" s="32">
        <v>395561</v>
      </c>
      <c r="F28" s="45">
        <f t="shared" si="0"/>
        <v>7911.22</v>
      </c>
      <c r="G28" s="35" t="s">
        <v>0</v>
      </c>
      <c r="H28" s="26"/>
    </row>
    <row r="29" spans="1:8" s="148" customFormat="1" x14ac:dyDescent="0.25">
      <c r="A29" s="26"/>
      <c r="B29" s="29" t="s">
        <v>195</v>
      </c>
      <c r="C29" s="30">
        <v>2016</v>
      </c>
      <c r="D29" s="31">
        <v>15</v>
      </c>
      <c r="E29" s="32">
        <v>593342</v>
      </c>
      <c r="F29" s="45">
        <f t="shared" si="0"/>
        <v>39556.133333333331</v>
      </c>
      <c r="G29" s="35" t="s">
        <v>0</v>
      </c>
      <c r="H29" s="26"/>
    </row>
    <row r="30" spans="1:8" s="148" customFormat="1" x14ac:dyDescent="0.25">
      <c r="A30" s="26"/>
      <c r="B30" s="29" t="s">
        <v>185</v>
      </c>
      <c r="C30" s="30">
        <v>2016</v>
      </c>
      <c r="D30" s="31">
        <v>50</v>
      </c>
      <c r="E30" s="32">
        <v>18427</v>
      </c>
      <c r="F30" s="45">
        <f t="shared" si="0"/>
        <v>368.54</v>
      </c>
      <c r="G30" s="35" t="s">
        <v>0</v>
      </c>
      <c r="H30" s="26"/>
    </row>
    <row r="31" spans="1:8" s="148" customFormat="1" x14ac:dyDescent="0.25">
      <c r="A31" s="26"/>
      <c r="B31" s="29" t="s">
        <v>187</v>
      </c>
      <c r="C31" s="30">
        <v>2016</v>
      </c>
      <c r="D31" s="31">
        <v>15</v>
      </c>
      <c r="E31" s="32">
        <v>23034</v>
      </c>
      <c r="F31" s="45">
        <f t="shared" si="0"/>
        <v>1535.6</v>
      </c>
      <c r="G31" s="35" t="s">
        <v>0</v>
      </c>
      <c r="H31" s="26"/>
    </row>
    <row r="32" spans="1:8" s="148" customFormat="1" x14ac:dyDescent="0.25">
      <c r="A32" s="26"/>
      <c r="B32" s="29" t="s">
        <v>196</v>
      </c>
      <c r="C32" s="30">
        <v>2016</v>
      </c>
      <c r="D32" s="31">
        <v>75</v>
      </c>
      <c r="E32" s="32">
        <v>187870</v>
      </c>
      <c r="F32" s="45">
        <f t="shared" si="0"/>
        <v>2504.9333333333334</v>
      </c>
      <c r="G32" s="35" t="s">
        <v>0</v>
      </c>
      <c r="H32" s="26"/>
    </row>
    <row r="33" spans="1:8" s="148" customFormat="1" x14ac:dyDescent="0.25">
      <c r="A33" s="26"/>
      <c r="B33" s="29" t="s">
        <v>197</v>
      </c>
      <c r="C33" s="30">
        <v>2016</v>
      </c>
      <c r="D33" s="31">
        <v>75</v>
      </c>
      <c r="E33" s="32">
        <v>9189</v>
      </c>
      <c r="F33" s="45">
        <f t="shared" si="0"/>
        <v>122.52</v>
      </c>
      <c r="G33" s="35" t="s">
        <v>0</v>
      </c>
      <c r="H33" s="26"/>
    </row>
    <row r="34" spans="1:8" s="148" customFormat="1" x14ac:dyDescent="0.25">
      <c r="A34" s="26"/>
      <c r="B34" s="29" t="s">
        <v>198</v>
      </c>
      <c r="C34" s="30">
        <v>2016</v>
      </c>
      <c r="D34" s="31">
        <v>75</v>
      </c>
      <c r="E34" s="32">
        <v>34199</v>
      </c>
      <c r="F34" s="45">
        <f t="shared" si="0"/>
        <v>455.98666666666668</v>
      </c>
      <c r="G34" s="35" t="s">
        <v>0</v>
      </c>
      <c r="H34" s="26"/>
    </row>
    <row r="35" spans="1:8" s="148" customFormat="1" x14ac:dyDescent="0.25">
      <c r="A35" s="26"/>
      <c r="B35" s="29" t="s">
        <v>199</v>
      </c>
      <c r="C35" s="30">
        <v>2016</v>
      </c>
      <c r="D35" s="31">
        <v>75</v>
      </c>
      <c r="E35" s="32">
        <v>119158</v>
      </c>
      <c r="F35" s="45">
        <f t="shared" si="0"/>
        <v>1588.7733333333333</v>
      </c>
      <c r="G35" s="35" t="s">
        <v>0</v>
      </c>
      <c r="H35" s="26"/>
    </row>
    <row r="36" spans="1:8" s="148" customFormat="1" x14ac:dyDescent="0.25">
      <c r="A36" s="26"/>
      <c r="B36" s="29" t="s">
        <v>202</v>
      </c>
      <c r="C36" s="30">
        <v>2016</v>
      </c>
      <c r="D36" s="31">
        <v>75</v>
      </c>
      <c r="E36" s="32">
        <v>192281</v>
      </c>
      <c r="F36" s="45">
        <f t="shared" si="0"/>
        <v>2563.7466666666664</v>
      </c>
      <c r="G36" s="35" t="s">
        <v>0</v>
      </c>
      <c r="H36" s="26"/>
    </row>
    <row r="37" spans="1:8" s="148" customFormat="1" x14ac:dyDescent="0.25">
      <c r="A37" s="26"/>
      <c r="B37" s="29" t="s">
        <v>200</v>
      </c>
      <c r="C37" s="30">
        <v>2016</v>
      </c>
      <c r="D37" s="31">
        <v>8</v>
      </c>
      <c r="E37" s="32">
        <v>881592</v>
      </c>
      <c r="F37" s="45">
        <f t="shared" si="0"/>
        <v>110199</v>
      </c>
      <c r="G37" s="35" t="s">
        <v>0</v>
      </c>
      <c r="H37" s="26"/>
    </row>
    <row r="38" spans="1:8" s="148" customFormat="1" x14ac:dyDescent="0.25">
      <c r="A38" s="26"/>
      <c r="B38" s="109" t="s">
        <v>72</v>
      </c>
      <c r="C38" s="165"/>
      <c r="D38" s="166"/>
      <c r="E38" s="167"/>
      <c r="F38" s="46">
        <f>SUMIF(C8:C37,"2015",F8:F37)</f>
        <v>195875.87333333332</v>
      </c>
      <c r="G38" s="47" t="s">
        <v>0</v>
      </c>
      <c r="H38" s="26"/>
    </row>
    <row r="39" spans="1:8" s="148" customFormat="1" x14ac:dyDescent="0.25">
      <c r="A39" s="26"/>
      <c r="B39" s="107" t="s">
        <v>130</v>
      </c>
      <c r="C39" s="168"/>
      <c r="D39" s="169"/>
      <c r="E39" s="170"/>
      <c r="F39" s="46">
        <f>SUMIF(C8:C37,"2016",F8:F37)</f>
        <v>190931.42666666667</v>
      </c>
      <c r="G39" s="47" t="s">
        <v>0</v>
      </c>
      <c r="H39" s="26"/>
    </row>
    <row r="40" spans="1:8" s="148" customFormat="1" x14ac:dyDescent="0.25">
      <c r="A40" s="26"/>
      <c r="B40" s="50" t="s">
        <v>36</v>
      </c>
      <c r="C40" s="171"/>
      <c r="D40" s="172"/>
      <c r="E40" s="172"/>
      <c r="F40" s="48">
        <f>F38+F39</f>
        <v>386807.3</v>
      </c>
      <c r="G40" s="49" t="s">
        <v>0</v>
      </c>
      <c r="H40" s="26"/>
    </row>
    <row r="41" spans="1:8" s="148" customFormat="1" x14ac:dyDescent="0.25">
      <c r="A41" s="26"/>
      <c r="B41" s="26"/>
      <c r="C41" s="164"/>
      <c r="D41" s="26"/>
      <c r="E41" s="26"/>
      <c r="F41" s="26"/>
      <c r="G41" s="26"/>
      <c r="H41" s="26"/>
    </row>
    <row r="42" spans="1:8" s="148" customFormat="1" x14ac:dyDescent="0.25">
      <c r="A42" s="26"/>
      <c r="B42" s="26"/>
      <c r="C42" s="164"/>
      <c r="D42" s="26"/>
      <c r="E42" s="26"/>
      <c r="F42" s="26"/>
      <c r="G42" s="26"/>
      <c r="H42" s="26"/>
    </row>
    <row r="43" spans="1:8" s="148" customFormat="1" x14ac:dyDescent="0.25">
      <c r="A43" s="26"/>
      <c r="B43" s="26"/>
      <c r="C43" s="164"/>
      <c r="D43" s="26"/>
      <c r="E43" s="26"/>
      <c r="F43" s="173"/>
      <c r="G43" s="173"/>
      <c r="H43" s="26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t="12" hidden="1" customHeight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Halsnæs Vandforsyning a.m.b.a.</v>
      </c>
      <c r="B1" s="56"/>
      <c r="C1" s="56"/>
      <c r="D1" s="176"/>
      <c r="E1" s="56"/>
    </row>
    <row r="2" spans="1:5" x14ac:dyDescent="0.25">
      <c r="A2" s="220" t="str">
        <f>'1. Forside'!A2</f>
        <v>V075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208</v>
      </c>
      <c r="C11" s="178"/>
      <c r="D11" s="179"/>
      <c r="E11" s="56"/>
    </row>
    <row r="12" spans="1:5" x14ac:dyDescent="0.25">
      <c r="A12" s="56"/>
      <c r="B12" s="53" t="s">
        <v>209</v>
      </c>
      <c r="C12" s="180">
        <v>3134400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3134400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15000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60000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75000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3013714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2882214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131500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2015-09-27T11:29:38Z</dcterms:modified>
</cp:coreProperties>
</file>