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F14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3" i="7" s="1"/>
  <c r="F11" i="7"/>
  <c r="C9" i="12" l="1"/>
  <c r="C11" i="12" s="1"/>
  <c r="C31" i="8" s="1"/>
  <c r="E31" i="8" s="1"/>
  <c r="F8" i="2" l="1"/>
  <c r="F8" i="7"/>
  <c r="F12" i="7" s="1"/>
  <c r="F15" i="2" l="1"/>
  <c r="C9" i="10" s="1"/>
  <c r="C15" i="11" l="1"/>
  <c r="C28" i="8" s="1"/>
  <c r="C14" i="4"/>
  <c r="C26" i="8" s="1"/>
  <c r="C26" i="3"/>
  <c r="C24" i="8" s="1"/>
  <c r="F14" i="7"/>
  <c r="C18" i="8" s="1"/>
  <c r="C20" i="3"/>
  <c r="C23" i="8" s="1"/>
  <c r="C9" i="3"/>
  <c r="C21" i="8" s="1"/>
  <c r="C8" i="4"/>
  <c r="C25" i="8" s="1"/>
  <c r="C10" i="10"/>
  <c r="C17" i="8" s="1"/>
  <c r="F17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<sst xmlns="http://schemas.openxmlformats.org/spreadsheetml/2006/main" count="379" uniqueCount="200">
  <si>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</si>
  <si>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</si>
  <si>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</si>
  <si>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</si>
  <si>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</si>
  <si>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</si>
  <si>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</si>
  <si>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</si>
  <si>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</si>
  <si>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</si>
  <si>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</si>
  <si>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</si>
  <si>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</si>
  <si>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</si>
  <si>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</si>
  <si>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</si>
  <si>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</si>
  <si>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</si>
  <si>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</si>
  <si>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</si>
  <si>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</si>
  <si>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</si>
  <si>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</si>
  <si>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</si>
  <si>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</si>
  <si>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</si>
  <si>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</si>
  <si>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</si>
  <si>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</si>
  <si>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</si>
  <si>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</si>
  <si>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</si>
  <si>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</si>
  <si>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</si>
  <si>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</si>
  <si>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</si>
  <si>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</si>
  <si>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</si>
  <si>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</si>
  <si>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</si>
  <si>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</si>
  <si>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</si>
  <si>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</si>
  <si>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</si>
  <si>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</si>
  <si>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</si>
  <si>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</si>
  <si>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</si>
  <si>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</si>
  <si>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</si>
  <si>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</si>
  <si>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</si>
  <si>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</si>
  <si>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</si>
  <si>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</si>
  <si>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</si>
  <si>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</si>
  <si>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</si>
  <si>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</si>
  <si>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</si>
  <si>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</si>
  <si>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</si>
  <si>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</si>
  <si>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</si>
  <si>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</si>
  <si>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</si>
  <si>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</si>
  <si>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</si>
  <si>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</si>
  <si>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</si>
  <si>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</si>
  <si>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</si>
  <si>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</si>
  <si>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</si>
  <si>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</si>
  <si>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</si>
  <si>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</si>
  <si>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</si>
  <si>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</si>
  <si>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</si>
  <si>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</si>
  <si>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</si>
  <si>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</si>
  <si>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</si>
  <si>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</si>
  <si>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</si>
  <si>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</si>
  <si>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</si>
  <si>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</si>
  <si>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</si>
  <si>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</si>
  <si>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</si>
  <si>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</si>
  <si>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</si>
  <si>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</si>
  <si>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</si>
  <si>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</si>
  <si>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</si>
  <si>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</si>
  <si>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</si>
  <si>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</si>
  <si>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</si>
  <si>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</si>
  <si>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</si>
  <si>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</si>
  <si>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</si>
  <si>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</si>
  <si>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</si>
  <si>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</si>
  <si>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</si>
  <si>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</si>
  <si>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</si>
  <si>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</si>
  <si>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</si>
  <si>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</si>
  <si>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</si>
  <si>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</si>
  <si>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</si>
  <si>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</si>
  <si>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</si>
  <si>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</si>
  <si>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</si>
  <si>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</si>
  <si>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</si>
  <si>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</si>
  <si>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</si>
  <si>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</si>
  <si>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</si>
  <si>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</si>
  <si>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</si>
  <si>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</si>
  <si>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</si>
  <si>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</si>
  <si>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</si>
  <si>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</si>
  <si>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</si>
  <si>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</si>
  <si>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</si>
  <si>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</si>
  <si>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</si>
  <si>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</si>
  <si>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</si>
  <si>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</si>
  <si>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</si>
  <si>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</si>
  <si>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</si>
  <si>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</si>
  <si>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</si>
  <si>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</si>
  <si>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</si>
  <si>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</si>
  <si>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</si>
  <si>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</si>
  <si>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</si>
  <si>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</si>
  <si>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</si>
  <si>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</si>
  <si>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</si>
  <si>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</si>
  <si>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</si>
  <si>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</si>
  <si>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</si>
  <si>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</si>
  <si>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</si>
  <si>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</si>
  <si>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</si>
  <si>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</si>
  <si>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</si>
  <si>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</si>
  <si>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</si>
  <si>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</si>
  <si>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</si>
  <si>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</si>
  <si>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</si>
  <si>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</si>
  <si>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</si>
  <si>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</si>
  <si>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</si>
  <si>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</si>
  <si>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</si>
  <si>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</si>
  <si>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</si>
  <si>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</si>
  <si>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SMS-tjeneste</t>
  </si>
  <si>
    <t>Elanlæg - vandværk</t>
  </si>
  <si>
    <t>2014</t>
  </si>
  <si>
    <t>25</t>
  </si>
  <si>
    <t>Boring (inkl. etablering, forerør, filter og prøvepumpning)</t>
  </si>
  <si>
    <t>30</t>
  </si>
  <si>
    <t>Ø 50mm &lt; Ledningsnet ≤ Ø110 mm</t>
  </si>
  <si>
    <t>75</t>
  </si>
  <si>
    <t>Stik på ledningsnet, Mek./EL</t>
  </si>
  <si>
    <t>Afregningsmålere, elektroniske ≤ Ø 110mm (Qn 10)</t>
  </si>
  <si>
    <t>10</t>
  </si>
  <si>
    <t>Arbejdsplads</t>
  </si>
  <si>
    <t>5</t>
  </si>
  <si>
    <t>Beholderanlæg - højdebeholder</t>
  </si>
  <si>
    <t>Ejendomsskatter</t>
  </si>
  <si>
    <t>Hammel Vandværk a.m.b.a.</t>
  </si>
  <si>
    <t>V076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</si>
</sst>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Hammel Vandværk a.m.b.a.</v>
      </c>
      <c r="B1" s="56"/>
      <c r="C1" s="56"/>
      <c r="D1" s="56"/>
      <c r="E1" s="56"/>
    </row>
    <row r="2" spans="1:5" x14ac:dyDescent="0.25">
      <c r="A2" s="220" t="str">
        <f>'1. Forside'!A2</f>
        <v>V076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183</v>
      </c>
      <c r="C7" s="51">
        <v>10000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10000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9827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10000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-173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Hammel Vandværk a.m.b.a.</v>
      </c>
      <c r="B1" s="26"/>
      <c r="C1" s="26"/>
      <c r="D1" s="26"/>
      <c r="E1" s="26"/>
    </row>
    <row r="2" spans="1:5" x14ac:dyDescent="0.25">
      <c r="A2" s="221" t="str">
        <f>'1. Forside'!A2</f>
        <v>V076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50000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-50000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-125011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100000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-225011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Hammel Vandværk a.m.b.a.</v>
      </c>
      <c r="B1" s="26"/>
      <c r="C1" s="26"/>
      <c r="D1" s="26"/>
      <c r="E1" s="26"/>
    </row>
    <row r="2" spans="1:5" x14ac:dyDescent="0.25">
      <c r="A2" s="221" t="str">
        <f>'1. Forside'!A2</f>
        <v>V076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-10505290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-5303269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-5202021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-1040404.2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Hammel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6536203.9209882803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2264017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411584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87900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59733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2823234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659894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659894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546995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-3061878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-3061878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968245</v>
      </c>
      <c r="D27" s="79" t="s">
        <v>0</v>
      </c>
      <c r="E27" s="10">
        <f>IF(C27&lt;0,0,-C27)</f>
        <v>-968245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5477887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5477887</v>
      </c>
      <c r="D36" s="79" t="s">
        <v>0</v>
      </c>
      <c r="E36" s="10">
        <f>-C36</f>
        <v>-5477887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90071.920988280326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Hammel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V076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234084</v>
      </c>
      <c r="D7" s="222" t="s">
        <v>0</v>
      </c>
      <c r="E7" s="223">
        <v>328968</v>
      </c>
      <c r="F7" s="222" t="s">
        <v>0</v>
      </c>
      <c r="G7" s="223">
        <v>546984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12564</v>
      </c>
      <c r="D8" s="222" t="s">
        <v>0</v>
      </c>
      <c r="E8" s="224">
        <v>328968</v>
      </c>
      <c r="F8" s="222" t="s">
        <v>0</v>
      </c>
      <c r="G8" s="224">
        <v>546995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221520</v>
      </c>
      <c r="D11" s="226" t="s">
        <v>0</v>
      </c>
      <c r="E11" s="55">
        <f>C11+E7-E8-E9</f>
        <v>221520</v>
      </c>
      <c r="F11" s="226" t="s">
        <v>0</v>
      </c>
      <c r="G11" s="55">
        <f>E11+G7-G8-G9</f>
        <v>221509</v>
      </c>
      <c r="H11" s="226" t="s">
        <v>0</v>
      </c>
      <c r="I11" s="55">
        <f>G11+I7-I8-I9</f>
        <v>221509</v>
      </c>
      <c r="J11" s="226" t="s">
        <v>0</v>
      </c>
      <c r="K11" s="55">
        <f>K7-K8-K9+K10+I11</f>
        <v>221509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Hammel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2241808.5459584361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-8518.8724746420576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-52570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2180719.6734837941</v>
      </c>
      <c r="D13" s="79" t="s">
        <v>0</v>
      </c>
      <c r="E13" s="6">
        <f>C13</f>
        <v>2180719.6734837941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2200285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investeringer'!F17</f>
        <v>514034.68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82410.466666666674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investeringer'!F14</f>
        <v>37066.666666666664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2833796.8133333335</v>
      </c>
      <c r="D19" s="79" t="s">
        <v>0</v>
      </c>
      <c r="E19" s="8">
        <f>C19</f>
        <v>2833796.8133333335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58910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2455645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33000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-222186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10000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-173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-50000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-225011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2060185</v>
      </c>
      <c r="D29" s="79" t="s">
        <v>0</v>
      </c>
      <c r="E29" s="6">
        <f>C29</f>
        <v>2060185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-1040404.2</v>
      </c>
      <c r="D31" s="79" t="s">
        <v>0</v>
      </c>
      <c r="E31" s="10">
        <f>C31</f>
        <v>-1040404.2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90071.920988280326</v>
      </c>
      <c r="D33" s="79" t="s">
        <v>0</v>
      </c>
      <c r="E33" s="12">
        <f>C33</f>
        <v>90071.920988280326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6124369.2078054072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418659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14.628538280092885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8.7630367621510761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Hammel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V076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2241808.5459584361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2241808.5459584361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2241808.5459584361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-8518.8724746420576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Hammel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1687857.6542521066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2233289.6734837941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2241808.5459584361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210281.64161090128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52570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Hammel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101775264.02422912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2200285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2200285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Hammel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184</v>
      </c>
      <c r="C8" s="30" t="s">
        <v>185</v>
      </c>
      <c r="D8" s="31" t="s">
        <v>186</v>
      </c>
      <c r="E8" s="32">
        <v>703717</v>
      </c>
      <c r="F8" s="34">
        <f t="shared" ref="F8" si="0">E8/D8</f>
        <v>28148.68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 t="s">
        <v>185</v>
      </c>
      <c r="D9" s="31" t="s">
        <v>188</v>
      </c>
      <c r="E9" s="32">
        <v>189384</v>
      </c>
      <c r="F9" s="34">
        <f t="shared" ref="F9:F14" si="1">E9/D9</f>
        <v>6312.8</v>
      </c>
      <c r="G9" s="35" t="s">
        <v>0</v>
      </c>
      <c r="H9" s="26"/>
    </row>
    <row r="10" spans="1:8" s="148" customFormat="1" x14ac:dyDescent="0.25">
      <c r="A10" s="26"/>
      <c r="B10" s="29" t="s">
        <v>189</v>
      </c>
      <c r="C10" s="30" t="s">
        <v>185</v>
      </c>
      <c r="D10" s="31" t="s">
        <v>190</v>
      </c>
      <c r="E10" s="32">
        <v>932984</v>
      </c>
      <c r="F10" s="34">
        <f t="shared" si="1"/>
        <v>12439.786666666667</v>
      </c>
      <c r="G10" s="35" t="s">
        <v>0</v>
      </c>
      <c r="H10" s="26"/>
    </row>
    <row r="11" spans="1:8" s="148" customFormat="1" x14ac:dyDescent="0.25">
      <c r="A11" s="26"/>
      <c r="B11" s="29" t="s">
        <v>191</v>
      </c>
      <c r="C11" s="30" t="s">
        <v>185</v>
      </c>
      <c r="D11" s="31" t="s">
        <v>190</v>
      </c>
      <c r="E11" s="32">
        <v>729340</v>
      </c>
      <c r="F11" s="34">
        <f t="shared" si="1"/>
        <v>9724.5333333333328</v>
      </c>
      <c r="G11" s="35" t="s">
        <v>0</v>
      </c>
      <c r="H11" s="26"/>
    </row>
    <row r="12" spans="1:8" s="148" customFormat="1" x14ac:dyDescent="0.25">
      <c r="A12" s="26"/>
      <c r="B12" s="29" t="s">
        <v>192</v>
      </c>
      <c r="C12" s="30" t="s">
        <v>185</v>
      </c>
      <c r="D12" s="31" t="s">
        <v>193</v>
      </c>
      <c r="E12" s="32">
        <v>30665</v>
      </c>
      <c r="F12" s="34">
        <f t="shared" si="1"/>
        <v>3066.5</v>
      </c>
      <c r="G12" s="35" t="s">
        <v>0</v>
      </c>
      <c r="H12" s="26"/>
    </row>
    <row r="13" spans="1:8" s="148" customFormat="1" x14ac:dyDescent="0.25">
      <c r="A13" s="26"/>
      <c r="B13" s="29" t="s">
        <v>194</v>
      </c>
      <c r="C13" s="30" t="s">
        <v>185</v>
      </c>
      <c r="D13" s="31" t="s">
        <v>195</v>
      </c>
      <c r="E13" s="32">
        <v>33920</v>
      </c>
      <c r="F13" s="34">
        <f t="shared" si="1"/>
        <v>6784</v>
      </c>
      <c r="G13" s="35" t="s">
        <v>0</v>
      </c>
      <c r="H13" s="26"/>
    </row>
    <row r="14" spans="1:8" s="148" customFormat="1" x14ac:dyDescent="0.25">
      <c r="A14" s="26"/>
      <c r="B14" s="29" t="s">
        <v>196</v>
      </c>
      <c r="C14" s="30" t="s">
        <v>185</v>
      </c>
      <c r="D14" s="31" t="s">
        <v>188</v>
      </c>
      <c r="E14" s="32">
        <v>441868</v>
      </c>
      <c r="F14" s="34">
        <f t="shared" si="1"/>
        <v>14728.933333333332</v>
      </c>
      <c r="G14" s="35" t="s">
        <v>0</v>
      </c>
      <c r="H14" s="26"/>
    </row>
    <row r="15" spans="1:8" s="148" customFormat="1" x14ac:dyDescent="0.25">
      <c r="A15" s="26"/>
      <c r="B15" s="23" t="s">
        <v>71</v>
      </c>
      <c r="C15" s="158"/>
      <c r="D15" s="158"/>
      <c r="E15" s="158"/>
      <c r="F15" s="36">
        <f>SUM(F8:F14)</f>
        <v>81205.233333333337</v>
      </c>
      <c r="G15" s="37" t="s">
        <v>0</v>
      </c>
      <c r="H15" s="26"/>
    </row>
    <row r="16" spans="1:8" s="148" customFormat="1" x14ac:dyDescent="0.25">
      <c r="A16" s="26"/>
      <c r="B16" s="107" t="s">
        <v>133</v>
      </c>
      <c r="C16" s="159"/>
      <c r="D16" s="159"/>
      <c r="E16" s="159"/>
      <c r="F16" s="66">
        <v>432829.44666666666</v>
      </c>
      <c r="G16" s="37" t="s">
        <v>0</v>
      </c>
      <c r="H16" s="26"/>
    </row>
    <row r="17" spans="1:8" s="148" customFormat="1" x14ac:dyDescent="0.25">
      <c r="A17" s="26"/>
      <c r="B17" s="39" t="s">
        <v>68</v>
      </c>
      <c r="C17" s="160"/>
      <c r="D17" s="160"/>
      <c r="E17" s="161"/>
      <c r="F17" s="38">
        <f>F15+F16</f>
        <v>514034.68</v>
      </c>
      <c r="G17" s="38" t="s">
        <v>0</v>
      </c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hidden="1" x14ac:dyDescent="0.25"/>
    <row r="22" spans="1:8" s="148" customFormat="1" hidden="1" x14ac:dyDescent="0.25"/>
    <row r="23" spans="1:8" s="148" customFormat="1" hidden="1" x14ac:dyDescent="0.25"/>
    <row r="24" spans="1:8" s="148" customFormat="1" ht="14.45" hidden="1" customHeight="1" x14ac:dyDescent="0.25"/>
    <row r="25" spans="1:8" s="148" customFormat="1" ht="14.4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Hammel Vandværk a.m.b.a.</v>
      </c>
      <c r="B1" s="162"/>
      <c r="C1" s="162"/>
      <c r="D1" s="162"/>
      <c r="E1" s="162"/>
    </row>
    <row r="2" spans="1:5" x14ac:dyDescent="0.25">
      <c r="A2" s="1" t="str">
        <f>'1. Forside'!A2</f>
        <v>V076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18667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61333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investeringer'!F15</f>
        <v>81205.233333333337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82410.466666666674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Hammel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189</v>
      </c>
      <c r="C8" s="30">
        <v>2015</v>
      </c>
      <c r="D8" s="31">
        <v>75</v>
      </c>
      <c r="E8" s="32">
        <v>695000</v>
      </c>
      <c r="F8" s="45">
        <f>E8/D8</f>
        <v>9266.6666666666661</v>
      </c>
      <c r="G8" s="35" t="s">
        <v>0</v>
      </c>
      <c r="H8" s="26"/>
    </row>
    <row r="9" spans="1:8" s="148" customFormat="1" x14ac:dyDescent="0.25">
      <c r="A9" s="26"/>
      <c r="B9" s="29" t="s">
        <v>191</v>
      </c>
      <c r="C9" s="30">
        <v>2015</v>
      </c>
      <c r="D9" s="31">
        <v>75</v>
      </c>
      <c r="E9" s="32">
        <v>695000</v>
      </c>
      <c r="F9" s="45">
        <f t="shared" ref="F9" si="0">E9/D9</f>
        <v>9266.6666666666661</v>
      </c>
      <c r="G9" s="35" t="s">
        <v>0</v>
      </c>
      <c r="H9" s="26"/>
    </row>
    <row r="10" spans="1:8" s="148" customFormat="1" x14ac:dyDescent="0.25">
      <c r="A10" s="26"/>
      <c r="B10" s="29" t="s">
        <v>189</v>
      </c>
      <c r="C10" s="30">
        <v>2016</v>
      </c>
      <c r="D10" s="31">
        <v>75</v>
      </c>
      <c r="E10" s="32">
        <v>695000</v>
      </c>
      <c r="F10" s="45">
        <f t="shared" ref="F10:F11" si="1">E10/D10</f>
        <v>9266.6666666666661</v>
      </c>
      <c r="G10" s="35" t="s">
        <v>0</v>
      </c>
      <c r="H10" s="26"/>
    </row>
    <row r="11" spans="1:8" s="148" customFormat="1" x14ac:dyDescent="0.25">
      <c r="A11" s="26"/>
      <c r="B11" s="29" t="s">
        <v>191</v>
      </c>
      <c r="C11" s="30">
        <v>2016</v>
      </c>
      <c r="D11" s="31">
        <v>75</v>
      </c>
      <c r="E11" s="32">
        <v>695000</v>
      </c>
      <c r="F11" s="45">
        <f t="shared" si="1"/>
        <v>9266.6666666666661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18533.333333333332</v>
      </c>
      <c r="G12" s="47" t="s">
        <v>0</v>
      </c>
      <c r="H12" s="26"/>
    </row>
    <row r="13" spans="1:8" s="148" customFormat="1" x14ac:dyDescent="0.25">
      <c r="A13" s="26"/>
      <c r="B13" s="107" t="s">
        <v>131</v>
      </c>
      <c r="C13" s="168"/>
      <c r="D13" s="169"/>
      <c r="E13" s="170"/>
      <c r="F13" s="46">
        <f>SUMIF(C8:C11,"2016",F8:F11)</f>
        <v>18533.333333333332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37066.666666666664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Hammel Vandværk a.m.b.a.</v>
      </c>
      <c r="B1" s="56"/>
      <c r="C1" s="56"/>
      <c r="D1" s="176"/>
      <c r="E1" s="56"/>
    </row>
    <row r="2" spans="1:5" x14ac:dyDescent="0.25">
      <c r="A2" s="220" t="str">
        <f>'1. Forside'!A2</f>
        <v>V076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32490</v>
      </c>
      <c r="D7" s="181" t="s">
        <v>0</v>
      </c>
      <c r="E7" s="56"/>
    </row>
    <row r="8" spans="1:5" x14ac:dyDescent="0.25">
      <c r="A8" s="56"/>
      <c r="B8" s="206" t="s">
        <v>197</v>
      </c>
      <c r="C8" s="51">
        <v>26420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58910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2455645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2455645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141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17000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16000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33000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142</v>
      </c>
      <c r="C23" s="265"/>
      <c r="D23" s="266"/>
      <c r="E23" s="56"/>
    </row>
    <row r="24" spans="1:5" x14ac:dyDescent="0.25">
      <c r="A24" s="56"/>
      <c r="B24" s="108" t="s">
        <v>143</v>
      </c>
      <c r="C24" s="19">
        <v>2399276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2621462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-222186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t="18.75" hidden="1" customHeight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2015-08-25T08:49:38Z</dcterms:modified>
</cp:coreProperties>
</file>