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E31" i="19" l="1"/>
  <c r="C36" i="19" l="1"/>
  <c r="E36" i="19" s="1"/>
  <c r="F21" i="7" l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4" i="3"/>
  <c r="C22" i="8" s="1"/>
  <c r="C14" i="16"/>
  <c r="C8" i="8" s="1"/>
  <c r="C9" i="11"/>
  <c r="C27" i="8" s="1"/>
  <c r="C11" i="17" l="1"/>
  <c r="K10" i="17" s="1"/>
  <c r="C13" i="19"/>
  <c r="C27" i="19" s="1"/>
  <c r="E27" i="19" l="1"/>
  <c r="E37" i="19" s="1"/>
  <c r="C33" i="8" s="1"/>
  <c r="E33" i="8" s="1"/>
  <c r="E11" i="17"/>
  <c r="G11" i="17" s="1"/>
  <c r="I11" i="17" s="1"/>
  <c r="K11" i="17" s="1"/>
  <c r="C9" i="12" l="1"/>
  <c r="C11" i="12" s="1"/>
  <c r="C31" i="8" s="1"/>
  <c r="E31" i="8" s="1"/>
  <c r="F8" i="2" l="1"/>
  <c r="F8" i="7"/>
  <c r="F20" i="7" s="1"/>
  <c r="F31" i="2" l="1"/>
  <c r="C9" i="10" s="1"/>
  <c r="C15" i="11" l="1"/>
  <c r="C28" i="8" s="1"/>
  <c r="C14" i="4"/>
  <c r="C26" i="8" s="1"/>
  <c r="C26" i="3"/>
  <c r="C24" i="8" s="1"/>
  <c r="F22" i="7"/>
  <c r="C18" i="8" s="1"/>
  <c r="C20" i="3"/>
  <c r="C23" i="8" s="1"/>
  <c r="C9" i="3"/>
  <c r="C21" i="8" s="1"/>
  <c r="C8" i="4"/>
  <c r="C25" i="8" s="1"/>
  <c r="C10" i="10"/>
  <c r="C17" i="8" s="1"/>
  <c r="F33" i="2"/>
  <c r="C16" i="8" s="1"/>
  <c r="C19" i="8" l="1"/>
  <c r="E19" i="8" s="1"/>
  <c r="C29" i="8"/>
  <c r="E29" i="8" s="1"/>
  <c r="A1" i="8"/>
  <c r="C9" i="16" l="1"/>
  <c r="C13" i="15" l="1"/>
  <c r="C15" i="15" s="1"/>
  <c r="C11" i="8" s="1"/>
  <c r="C7" i="8"/>
  <c r="C20" i="16"/>
  <c r="C9" i="8" s="1"/>
  <c r="C8" i="15" l="1"/>
  <c r="C9" i="15" s="1"/>
  <c r="C10" i="8" s="1"/>
  <c r="C13" i="8" s="1"/>
  <c r="E13" i="8" s="1"/>
  <c r="E35" i="8" s="1"/>
  <c r="E38" i="8" l="1"/>
  <c r="E37" i="8"/>
</calcChain>
</file>

<file path=xl/sharedStrings.xml><?xml version="1.0" encoding="utf-8"?>
<sst xmlns="http://schemas.openxmlformats.org/spreadsheetml/2006/main" count="482" uniqueCount="216">
  <si>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</si>
  <si>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</si>
  <si>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</si>
  <si>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</si>
  <si>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</si>
  <si>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</si>
  <si>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</si>
  <si>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</si>
  <si>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</si>
  <si>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</si>
  <si>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</si>
  <si>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</si>
  <si>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</si>
  <si>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</si>
  <si>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</si>
  <si>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</si>
  <si>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</si>
  <si>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</si>
  <si>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</si>
  <si>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</si>
  <si>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</si>
  <si>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</si>
  <si>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</si>
  <si>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</si>
  <si>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</si>
  <si>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</si>
  <si>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</si>
  <si>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</si>
  <si>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</si>
  <si>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</si>
  <si>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</si>
  <si>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</si>
  <si>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</si>
  <si>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</si>
  <si>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</si>
  <si>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</si>
  <si>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</si>
  <si>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</si>
  <si>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</si>
  <si>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</si>
  <si>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</si>
  <si>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</si>
  <si>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</si>
  <si>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</si>
  <si>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</si>
  <si>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</si>
  <si>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</si>
  <si>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</si>
  <si>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</si>
  <si>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</si>
  <si>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</si>
  <si>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</si>
  <si>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</si>
  <si>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</si>
  <si>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</si>
  <si>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</si>
  <si>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</si>
  <si>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</si>
  <si>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</si>
  <si>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</si>
  <si>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</si>
  <si>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</si>
  <si>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</si>
  <si>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</si>
  <si>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</si>
  <si>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</si>
  <si>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</si>
  <si>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</si>
  <si>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</si>
  <si>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</si>
  <si>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</si>
  <si>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</si>
  <si>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</si>
  <si>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</si>
  <si>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</si>
  <si>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</si>
  <si>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</si>
  <si>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</si>
  <si>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</si>
  <si>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</si>
  <si>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</si>
  <si>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</si>
  <si>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</si>
  <si>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</si>
  <si>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</si>
  <si>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</si>
  <si>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</si>
  <si>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</si>
  <si>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</si>
  <si>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</si>
  <si>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</si>
  <si>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</si>
  <si>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</si>
  <si>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</si>
  <si>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</si>
  <si>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</si>
  <si>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</si>
  <si>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</si>
  <si>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</si>
  <si>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</si>
  <si>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</si>
  <si>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</si>
  <si>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</si>
  <si>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</si>
  <si>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</si>
  <si>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</si>
  <si>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</si>
  <si>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</si>
  <si>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</si>
  <si>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</si>
  <si>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</si>
  <si>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</si>
  <si>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</si>
  <si>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</si>
  <si>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</si>
  <si>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</si>
  <si>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</si>
  <si>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</si>
  <si>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</si>
  <si>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</si>
  <si>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</si>
  <si>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</si>
  <si>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</si>
  <si>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</si>
  <si>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</si>
  <si>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</si>
  <si>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</si>
  <si>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</si>
  <si>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</si>
  <si>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</si>
  <si>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</si>
  <si>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</si>
  <si>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</si>
  <si>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</si>
  <si>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</si>
  <si>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</si>
  <si>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</si>
  <si>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</si>
  <si>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</si>
  <si>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</si>
  <si>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</si>
  <si>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</si>
  <si>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</si>
  <si>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</si>
  <si>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</si>
  <si>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</si>
  <si>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</si>
  <si>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</si>
  <si>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</si>
  <si>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</si>
  <si>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</si>
  <si>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</si>
  <si>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</si>
  <si>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</si>
  <si>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</si>
  <si>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</si>
  <si>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</si>
  <si>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</si>
  <si>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</si>
  <si>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</si>
  <si>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</si>
  <si>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</si>
  <si>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</si>
  <si>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</si>
  <si>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</si>
  <si>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</si>
  <si>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</si>
  <si>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</si>
  <si>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</si>
  <si>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</si>
  <si>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</si>
  <si>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</si>
  <si>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</si>
  <si>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</si>
  <si>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</si>
  <si>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</si>
  <si>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</si>
  <si>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</si>
  <si>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</si>
  <si>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</si>
  <si>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</si>
  <si>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</si>
  <si>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</si>
  <si>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Etageareal vandbehandlingsbygning</t>
  </si>
  <si>
    <t>2014</t>
  </si>
  <si>
    <t>75</t>
  </si>
  <si>
    <t>Etageareal kontor og mandskabsfaciliteter</t>
  </si>
  <si>
    <t>Værksted</t>
  </si>
  <si>
    <t>Boring (inkl. etablering, forerør, filter og prøvepumpning)</t>
  </si>
  <si>
    <t>30</t>
  </si>
  <si>
    <t>Afregningsmålere, elektroniske ≤ Ø 110mm (Qn 10)</t>
  </si>
  <si>
    <t>10</t>
  </si>
  <si>
    <t>Ø110 mm &lt; Ledningsnet ≤ Ø 250 mm</t>
  </si>
  <si>
    <t>Ø 50mm &lt; Ledningsnet ≤ Ø110 mm</t>
  </si>
  <si>
    <t>Stik på ledningsnet, Konstruktioner</t>
  </si>
  <si>
    <t>Ventiler på Ø110 mm &lt; Ledningsnet ≤ Ø 250 mm</t>
  </si>
  <si>
    <t>Ventiler på ledningsnet ≤ Ø50 mm</t>
  </si>
  <si>
    <t>Ledningsnet ≤ Ø50 mm</t>
  </si>
  <si>
    <t>Ventiler på Ø 50mm &lt; Ledningsnet ≤ Ø110 mm</t>
  </si>
  <si>
    <t>Beluftningsanlæg, kompressorbeluftning</t>
  </si>
  <si>
    <t>25</t>
  </si>
  <si>
    <t>Filteranlæg, trykfiltre, dobbelt filtrering</t>
  </si>
  <si>
    <t>Rentvandsbeholder  insitu støbt</t>
  </si>
  <si>
    <t>50</t>
  </si>
  <si>
    <t>Udpumpningsanlæg, rentvandspumper på vandværk</t>
  </si>
  <si>
    <t>Skyllevand-/slamhåndteringsanlæg - lukkede betonbeholdere</t>
  </si>
  <si>
    <t>Elanlæg - vandværk</t>
  </si>
  <si>
    <t>SRO-anlæg, vandværk</t>
  </si>
  <si>
    <t>Køb af ydelser og produkter, der er omfattet af prisloftreguleringen, hos et andet selskab</t>
  </si>
  <si>
    <t>2015</t>
  </si>
  <si>
    <t>SRO anlæg</t>
  </si>
  <si>
    <t>Skyllevandsbehandling, inkl. UV-filter mv., SRO</t>
  </si>
  <si>
    <t>2016</t>
  </si>
  <si>
    <t>Vej</t>
  </si>
  <si>
    <t>Hasselager-Kolt Vandværk a.m.b.a.</t>
  </si>
  <si>
    <t>V077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</si>
</sst>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6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214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215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6" t="s">
        <v>58</v>
      </c>
      <c r="E8" s="226"/>
      <c r="F8" s="226"/>
      <c r="G8" s="123"/>
      <c r="H8" s="123"/>
      <c r="I8" s="123"/>
    </row>
    <row r="9" spans="1:9" x14ac:dyDescent="0.25">
      <c r="A9" s="121"/>
      <c r="B9" s="121"/>
      <c r="C9" s="121"/>
      <c r="D9" s="237" t="s">
        <v>106</v>
      </c>
      <c r="E9" s="237"/>
      <c r="F9" s="237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7" t="s">
        <v>59</v>
      </c>
      <c r="E13" s="227"/>
      <c r="F13" s="22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8" t="s">
        <v>60</v>
      </c>
      <c r="E16" s="229"/>
      <c r="F16" s="230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1" t="s">
        <v>2</v>
      </c>
      <c r="E17" s="232"/>
      <c r="F17" s="233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1" t="s">
        <v>129</v>
      </c>
      <c r="E18" s="232"/>
      <c r="F18" s="233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4" t="s">
        <v>44</v>
      </c>
      <c r="E19" s="235"/>
      <c r="F19" s="236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4" t="s">
        <v>61</v>
      </c>
      <c r="E20" s="235"/>
      <c r="F20" s="236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4" t="s">
        <v>87</v>
      </c>
      <c r="E21" s="235"/>
      <c r="F21" s="236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4" t="s">
        <v>62</v>
      </c>
      <c r="E22" s="235"/>
      <c r="F22" s="236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3" t="s">
        <v>42</v>
      </c>
      <c r="E23" s="254"/>
      <c r="F23" s="255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0" t="s">
        <v>63</v>
      </c>
      <c r="E24" s="251"/>
      <c r="F24" s="252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7" t="s">
        <v>43</v>
      </c>
      <c r="E25" s="248"/>
      <c r="F25" s="249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4" t="s">
        <v>64</v>
      </c>
      <c r="E26" s="245"/>
      <c r="F26" s="246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8" t="s">
        <v>138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41" t="s">
        <v>139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Hasselager-Kolt Vandværk a.m.b.a.</v>
      </c>
      <c r="B1" s="56"/>
      <c r="C1" s="56"/>
      <c r="D1" s="56"/>
      <c r="E1" s="56"/>
    </row>
    <row r="2" spans="1:5" x14ac:dyDescent="0.25">
      <c r="A2" s="220" t="str">
        <f>'1. Forside'!A2</f>
        <v>V077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59" t="s">
        <v>119</v>
      </c>
      <c r="C4" s="259"/>
      <c r="D4" s="259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Hasselager-Kolt Vandværk a.m.b.a.</v>
      </c>
      <c r="B1" s="26"/>
      <c r="C1" s="26"/>
      <c r="D1" s="26"/>
      <c r="E1" s="26"/>
    </row>
    <row r="2" spans="1:5" x14ac:dyDescent="0.25">
      <c r="A2" s="221" t="str">
        <f>'1. Forside'!A2</f>
        <v>V077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6" t="s">
        <v>179</v>
      </c>
      <c r="C4" s="256"/>
      <c r="D4" s="256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450000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450000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795792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230000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565792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Hasselager-Kolt Vandværk a.m.b.a.</v>
      </c>
      <c r="B1" s="26"/>
      <c r="C1" s="26"/>
      <c r="D1" s="26"/>
      <c r="E1" s="26"/>
    </row>
    <row r="2" spans="1:5" x14ac:dyDescent="0.25">
      <c r="A2" s="221" t="str">
        <f>'1. Forside'!A2</f>
        <v>V077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59" t="s">
        <v>180</v>
      </c>
      <c r="C4" s="259"/>
      <c r="D4" s="259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-1747288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-914176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-833112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-166622.39999999999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7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Hasselager-Kolt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V077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181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3606898.1750649996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1659985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166883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43640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77333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1947841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979142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979142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-341944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-2585000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-2926944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39</v>
      </c>
      <c r="D27" s="79" t="s">
        <v>0</v>
      </c>
      <c r="E27" s="10">
        <f>IF(C27&lt;0,0,-C27)</f>
        <v>-39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3977524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3977524</v>
      </c>
      <c r="D36" s="79" t="s">
        <v>0</v>
      </c>
      <c r="E36" s="10">
        <f>-C36</f>
        <v>-3977524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-370664.82493500039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Hasselager-Kolt Vandværk a.m.b.a.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V077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6" t="s">
        <v>182</v>
      </c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0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153" t="s">
        <v>0</v>
      </c>
      <c r="E11" s="55">
        <f>C11+E7-E8-E9</f>
        <v>0</v>
      </c>
      <c r="F11" s="153" t="s">
        <v>0</v>
      </c>
      <c r="G11" s="55">
        <f>E11+G7-G8-G9</f>
        <v>0</v>
      </c>
      <c r="H11" s="153" t="s">
        <v>0</v>
      </c>
      <c r="I11" s="55">
        <f>G11+I7-I8-I9</f>
        <v>0</v>
      </c>
      <c r="J11" s="153" t="s">
        <v>0</v>
      </c>
      <c r="K11" s="55">
        <f>K7-K8-K9+K10+I11</f>
        <v>0</v>
      </c>
      <c r="L11" s="153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Hasselager-Kolt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V077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105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1727601.3396347659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-6564.8850906121106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1721036.4545441538</v>
      </c>
      <c r="D13" s="79" t="s">
        <v>0</v>
      </c>
      <c r="E13" s="6">
        <f>C13</f>
        <v>1721036.4545441538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1409219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investeringer'!F33</f>
        <v>626586.3666699999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486905.99333999999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investeringer'!F22</f>
        <v>148360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2671071.3600099999</v>
      </c>
      <c r="D19" s="79" t="s">
        <v>0</v>
      </c>
      <c r="E19" s="8">
        <f>C19</f>
        <v>2671071.3600099999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omkostninger'!C9</f>
        <v>42000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omkostninger'!C14</f>
        <v>2612000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omkostninger'!C20</f>
        <v>65000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omkostninger'!C26</f>
        <v>1010945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450000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565792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4745737</v>
      </c>
      <c r="D29" s="79" t="s">
        <v>0</v>
      </c>
      <c r="E29" s="6">
        <f>C29</f>
        <v>4745737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-166622.39999999999</v>
      </c>
      <c r="D31" s="79" t="s">
        <v>0</v>
      </c>
      <c r="E31" s="10">
        <f>C31</f>
        <v>-166622.39999999999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-370664.82493500039</v>
      </c>
      <c r="D33" s="79" t="s">
        <v>0</v>
      </c>
      <c r="E33" s="12">
        <f>C33</f>
        <v>-370664.82493500039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8600557.5896191541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357285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24.071980602653774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16.761290257411183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Hasselager-Kolt Vandværk a.m.b.a.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V077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6" t="s">
        <v>125</v>
      </c>
      <c r="C4" s="256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1727601.3396347659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1727601.3396347659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1727601.3396347659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-6564.8850906121106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Hasselager-Kolt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V077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124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1414041.6964910559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1721036.4545441538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1727601.3396347659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64957.810370267202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Hasselager-Kolt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V077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123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56846406.532765597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1409219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1409219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5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Hasselager-Kolt Vandværk a.m.b.a.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V077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7" t="s">
        <v>127</v>
      </c>
      <c r="C4" s="257"/>
      <c r="D4" s="257"/>
      <c r="E4" s="257"/>
      <c r="F4" s="257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8" t="s">
        <v>52</v>
      </c>
      <c r="G7" s="258"/>
      <c r="H7" s="26"/>
    </row>
    <row r="8" spans="1:8" s="148" customFormat="1" x14ac:dyDescent="0.25">
      <c r="A8" s="26"/>
      <c r="B8" s="29" t="s">
        <v>183</v>
      </c>
      <c r="C8" s="30" t="s">
        <v>184</v>
      </c>
      <c r="D8" s="31" t="s">
        <v>185</v>
      </c>
      <c r="E8" s="32">
        <v>4229899</v>
      </c>
      <c r="F8" s="34">
        <f t="shared" ref="F8" si="0">E8/D8</f>
        <v>56398.653333333335</v>
      </c>
      <c r="G8" s="35" t="s">
        <v>0</v>
      </c>
      <c r="H8" s="26"/>
    </row>
    <row r="9" spans="1:8" s="148" customFormat="1" x14ac:dyDescent="0.25">
      <c r="A9" s="26"/>
      <c r="B9" s="29" t="s">
        <v>186</v>
      </c>
      <c r="C9" s="30" t="s">
        <v>184</v>
      </c>
      <c r="D9" s="31" t="s">
        <v>185</v>
      </c>
      <c r="E9" s="32">
        <v>3977025</v>
      </c>
      <c r="F9" s="34">
        <f t="shared" ref="F9:F30" si="1">E9/D9</f>
        <v>53027</v>
      </c>
      <c r="G9" s="35" t="s">
        <v>0</v>
      </c>
      <c r="H9" s="26"/>
    </row>
    <row r="10" spans="1:8" s="148" customFormat="1" x14ac:dyDescent="0.25">
      <c r="A10" s="26"/>
      <c r="B10" s="29" t="s">
        <v>187</v>
      </c>
      <c r="C10" s="30" t="s">
        <v>184</v>
      </c>
      <c r="D10" s="31" t="s">
        <v>185</v>
      </c>
      <c r="E10" s="32">
        <v>357924</v>
      </c>
      <c r="F10" s="34">
        <f t="shared" si="1"/>
        <v>4772.32</v>
      </c>
      <c r="G10" s="35" t="s">
        <v>0</v>
      </c>
      <c r="H10" s="26"/>
    </row>
    <row r="11" spans="1:8" s="148" customFormat="1" x14ac:dyDescent="0.25">
      <c r="A11" s="26"/>
      <c r="B11" s="29" t="s">
        <v>188</v>
      </c>
      <c r="C11" s="30" t="s">
        <v>184</v>
      </c>
      <c r="D11" s="31" t="s">
        <v>189</v>
      </c>
      <c r="E11" s="32">
        <v>688166</v>
      </c>
      <c r="F11" s="34">
        <f t="shared" si="1"/>
        <v>22938.866666666665</v>
      </c>
      <c r="G11" s="35" t="s">
        <v>0</v>
      </c>
      <c r="H11" s="26"/>
    </row>
    <row r="12" spans="1:8" s="148" customFormat="1" x14ac:dyDescent="0.25">
      <c r="A12" s="26"/>
      <c r="B12" s="29" t="s">
        <v>190</v>
      </c>
      <c r="C12" s="30" t="s">
        <v>184</v>
      </c>
      <c r="D12" s="31" t="s">
        <v>191</v>
      </c>
      <c r="E12" s="32">
        <v>283857</v>
      </c>
      <c r="F12" s="34">
        <f t="shared" si="1"/>
        <v>28385.7</v>
      </c>
      <c r="G12" s="35" t="s">
        <v>0</v>
      </c>
      <c r="H12" s="26"/>
    </row>
    <row r="13" spans="1:8" s="148" customFormat="1" x14ac:dyDescent="0.25">
      <c r="A13" s="26"/>
      <c r="B13" s="29" t="s">
        <v>192</v>
      </c>
      <c r="C13" s="30" t="s">
        <v>184</v>
      </c>
      <c r="D13" s="31" t="s">
        <v>185</v>
      </c>
      <c r="E13" s="32">
        <v>908910</v>
      </c>
      <c r="F13" s="34">
        <f t="shared" si="1"/>
        <v>12118.8</v>
      </c>
      <c r="G13" s="35" t="s">
        <v>0</v>
      </c>
      <c r="H13" s="26"/>
    </row>
    <row r="14" spans="1:8" s="148" customFormat="1" x14ac:dyDescent="0.25">
      <c r="A14" s="26"/>
      <c r="B14" s="29" t="s">
        <v>193</v>
      </c>
      <c r="C14" s="30" t="s">
        <v>184</v>
      </c>
      <c r="D14" s="31" t="s">
        <v>185</v>
      </c>
      <c r="E14" s="32">
        <v>51114</v>
      </c>
      <c r="F14" s="34">
        <f t="shared" si="1"/>
        <v>681.52</v>
      </c>
      <c r="G14" s="35" t="s">
        <v>0</v>
      </c>
      <c r="H14" s="26"/>
    </row>
    <row r="15" spans="1:8" s="148" customFormat="1" x14ac:dyDescent="0.25">
      <c r="A15" s="26"/>
      <c r="B15" s="29" t="s">
        <v>194</v>
      </c>
      <c r="C15" s="30" t="s">
        <v>184</v>
      </c>
      <c r="D15" s="31" t="s">
        <v>185</v>
      </c>
      <c r="E15" s="32">
        <v>54593</v>
      </c>
      <c r="F15" s="34">
        <f t="shared" si="1"/>
        <v>727.90666666666664</v>
      </c>
      <c r="G15" s="35" t="s">
        <v>0</v>
      </c>
      <c r="H15" s="26"/>
    </row>
    <row r="16" spans="1:8" s="148" customFormat="1" x14ac:dyDescent="0.25">
      <c r="A16" s="26"/>
      <c r="B16" s="29" t="s">
        <v>195</v>
      </c>
      <c r="C16" s="30" t="s">
        <v>184</v>
      </c>
      <c r="D16" s="31" t="s">
        <v>185</v>
      </c>
      <c r="E16" s="32">
        <v>13679</v>
      </c>
      <c r="F16" s="34">
        <f t="shared" si="1"/>
        <v>182.38666666666666</v>
      </c>
      <c r="G16" s="35" t="s">
        <v>0</v>
      </c>
      <c r="H16" s="26"/>
    </row>
    <row r="17" spans="1:8" s="148" customFormat="1" x14ac:dyDescent="0.25">
      <c r="A17" s="26"/>
      <c r="B17" s="29" t="s">
        <v>192</v>
      </c>
      <c r="C17" s="30" t="s">
        <v>184</v>
      </c>
      <c r="D17" s="31" t="s">
        <v>185</v>
      </c>
      <c r="E17" s="32">
        <v>55307</v>
      </c>
      <c r="F17" s="34">
        <f t="shared" si="1"/>
        <v>737.42666666666662</v>
      </c>
      <c r="G17" s="35" t="s">
        <v>0</v>
      </c>
      <c r="H17" s="26"/>
    </row>
    <row r="18" spans="1:8" s="148" customFormat="1" x14ac:dyDescent="0.25">
      <c r="A18" s="26"/>
      <c r="B18" s="29" t="s">
        <v>194</v>
      </c>
      <c r="C18" s="30" t="s">
        <v>184</v>
      </c>
      <c r="D18" s="31" t="s">
        <v>185</v>
      </c>
      <c r="E18" s="32">
        <v>12717</v>
      </c>
      <c r="F18" s="34">
        <f t="shared" si="1"/>
        <v>169.56</v>
      </c>
      <c r="G18" s="35" t="s">
        <v>0</v>
      </c>
      <c r="H18" s="26"/>
    </row>
    <row r="19" spans="1:8" s="148" customFormat="1" x14ac:dyDescent="0.25">
      <c r="A19" s="26"/>
      <c r="B19" s="29" t="s">
        <v>196</v>
      </c>
      <c r="C19" s="30" t="s">
        <v>184</v>
      </c>
      <c r="D19" s="31" t="s">
        <v>185</v>
      </c>
      <c r="E19" s="32">
        <v>5600</v>
      </c>
      <c r="F19" s="34">
        <f t="shared" si="1"/>
        <v>74.666666666666671</v>
      </c>
      <c r="G19" s="35" t="s">
        <v>0</v>
      </c>
      <c r="H19" s="26"/>
    </row>
    <row r="20" spans="1:8" s="148" customFormat="1" x14ac:dyDescent="0.25">
      <c r="A20" s="26"/>
      <c r="B20" s="29" t="s">
        <v>197</v>
      </c>
      <c r="C20" s="30" t="s">
        <v>184</v>
      </c>
      <c r="D20" s="31" t="s">
        <v>185</v>
      </c>
      <c r="E20" s="32">
        <v>3845</v>
      </c>
      <c r="F20" s="34">
        <f t="shared" si="1"/>
        <v>51.266666666666666</v>
      </c>
      <c r="G20" s="35" t="s">
        <v>0</v>
      </c>
      <c r="H20" s="26"/>
    </row>
    <row r="21" spans="1:8" s="148" customFormat="1" x14ac:dyDescent="0.25">
      <c r="A21" s="26"/>
      <c r="B21" s="29" t="s">
        <v>193</v>
      </c>
      <c r="C21" s="30" t="s">
        <v>184</v>
      </c>
      <c r="D21" s="31" t="s">
        <v>185</v>
      </c>
      <c r="E21" s="32">
        <v>19772</v>
      </c>
      <c r="F21" s="34">
        <f t="shared" si="1"/>
        <v>263.62666666666667</v>
      </c>
      <c r="G21" s="35" t="s">
        <v>0</v>
      </c>
      <c r="H21" s="26"/>
    </row>
    <row r="22" spans="1:8" s="148" customFormat="1" x14ac:dyDescent="0.25">
      <c r="A22" s="26"/>
      <c r="B22" s="29" t="s">
        <v>196</v>
      </c>
      <c r="C22" s="30" t="s">
        <v>184</v>
      </c>
      <c r="D22" s="31" t="s">
        <v>185</v>
      </c>
      <c r="E22" s="32">
        <v>18733</v>
      </c>
      <c r="F22" s="34">
        <f t="shared" si="1"/>
        <v>249.77333333333334</v>
      </c>
      <c r="G22" s="35" t="s">
        <v>0</v>
      </c>
      <c r="H22" s="26"/>
    </row>
    <row r="23" spans="1:8" s="148" customFormat="1" x14ac:dyDescent="0.25">
      <c r="A23" s="26"/>
      <c r="B23" s="29" t="s">
        <v>198</v>
      </c>
      <c r="C23" s="30" t="s">
        <v>184</v>
      </c>
      <c r="D23" s="31" t="s">
        <v>185</v>
      </c>
      <c r="E23" s="32">
        <v>5629.0002500000001</v>
      </c>
      <c r="F23" s="34">
        <f t="shared" si="1"/>
        <v>75.053336666666667</v>
      </c>
      <c r="G23" s="35" t="s">
        <v>0</v>
      </c>
      <c r="H23" s="26"/>
    </row>
    <row r="24" spans="1:8" s="148" customFormat="1" x14ac:dyDescent="0.25">
      <c r="A24" s="26"/>
      <c r="B24" s="29" t="s">
        <v>199</v>
      </c>
      <c r="C24" s="30" t="s">
        <v>184</v>
      </c>
      <c r="D24" s="31" t="s">
        <v>200</v>
      </c>
      <c r="E24" s="32">
        <v>312518</v>
      </c>
      <c r="F24" s="34">
        <f t="shared" si="1"/>
        <v>12500.72</v>
      </c>
      <c r="G24" s="35" t="s">
        <v>0</v>
      </c>
      <c r="H24" s="26"/>
    </row>
    <row r="25" spans="1:8" s="148" customFormat="1" x14ac:dyDescent="0.25">
      <c r="A25" s="26"/>
      <c r="B25" s="29" t="s">
        <v>201</v>
      </c>
      <c r="C25" s="30" t="s">
        <v>184</v>
      </c>
      <c r="D25" s="31" t="s">
        <v>200</v>
      </c>
      <c r="E25" s="32">
        <v>2763544</v>
      </c>
      <c r="F25" s="34">
        <f t="shared" si="1"/>
        <v>110541.75999999999</v>
      </c>
      <c r="G25" s="35" t="s">
        <v>0</v>
      </c>
      <c r="H25" s="26"/>
    </row>
    <row r="26" spans="1:8" s="148" customFormat="1" x14ac:dyDescent="0.25">
      <c r="A26" s="26"/>
      <c r="B26" s="29" t="s">
        <v>202</v>
      </c>
      <c r="C26" s="30" t="s">
        <v>184</v>
      </c>
      <c r="D26" s="31" t="s">
        <v>203</v>
      </c>
      <c r="E26" s="32">
        <v>85245</v>
      </c>
      <c r="F26" s="34">
        <f t="shared" si="1"/>
        <v>1704.9</v>
      </c>
      <c r="G26" s="35" t="s">
        <v>0</v>
      </c>
      <c r="H26" s="26"/>
    </row>
    <row r="27" spans="1:8" s="148" customFormat="1" x14ac:dyDescent="0.25">
      <c r="A27" s="26"/>
      <c r="B27" s="29" t="s">
        <v>204</v>
      </c>
      <c r="C27" s="30" t="s">
        <v>184</v>
      </c>
      <c r="D27" s="31" t="s">
        <v>200</v>
      </c>
      <c r="E27" s="32">
        <v>841210</v>
      </c>
      <c r="F27" s="34">
        <f t="shared" si="1"/>
        <v>33648.400000000001</v>
      </c>
      <c r="G27" s="35" t="s">
        <v>0</v>
      </c>
      <c r="H27" s="26"/>
    </row>
    <row r="28" spans="1:8" s="148" customFormat="1" x14ac:dyDescent="0.25">
      <c r="A28" s="26"/>
      <c r="B28" s="29" t="s">
        <v>205</v>
      </c>
      <c r="C28" s="30" t="s">
        <v>184</v>
      </c>
      <c r="D28" s="31" t="s">
        <v>203</v>
      </c>
      <c r="E28" s="32">
        <v>152600</v>
      </c>
      <c r="F28" s="34">
        <f t="shared" si="1"/>
        <v>3052</v>
      </c>
      <c r="G28" s="35" t="s">
        <v>0</v>
      </c>
      <c r="H28" s="26"/>
    </row>
    <row r="29" spans="1:8" s="148" customFormat="1" x14ac:dyDescent="0.25">
      <c r="A29" s="26"/>
      <c r="B29" s="29" t="s">
        <v>206</v>
      </c>
      <c r="C29" s="30" t="s">
        <v>184</v>
      </c>
      <c r="D29" s="31" t="s">
        <v>200</v>
      </c>
      <c r="E29" s="32">
        <v>2887</v>
      </c>
      <c r="F29" s="34">
        <f t="shared" si="1"/>
        <v>115.48</v>
      </c>
      <c r="G29" s="35" t="s">
        <v>0</v>
      </c>
      <c r="H29" s="26"/>
    </row>
    <row r="30" spans="1:8" s="148" customFormat="1" x14ac:dyDescent="0.25">
      <c r="A30" s="26"/>
      <c r="B30" s="29" t="s">
        <v>207</v>
      </c>
      <c r="C30" s="30" t="s">
        <v>184</v>
      </c>
      <c r="D30" s="31" t="s">
        <v>191</v>
      </c>
      <c r="E30" s="32">
        <v>1213303</v>
      </c>
      <c r="F30" s="34">
        <f t="shared" si="1"/>
        <v>121330.3</v>
      </c>
      <c r="G30" s="35" t="s">
        <v>0</v>
      </c>
      <c r="H30" s="26"/>
    </row>
    <row r="31" spans="1:8" s="148" customFormat="1" x14ac:dyDescent="0.25">
      <c r="A31" s="26"/>
      <c r="B31" s="23" t="s">
        <v>71</v>
      </c>
      <c r="C31" s="158"/>
      <c r="D31" s="158"/>
      <c r="E31" s="158"/>
      <c r="F31" s="36">
        <f>SUM(F8:F30)</f>
        <v>463748.08666999999</v>
      </c>
      <c r="G31" s="37" t="s">
        <v>0</v>
      </c>
      <c r="H31" s="26"/>
    </row>
    <row r="32" spans="1:8" s="148" customFormat="1" x14ac:dyDescent="0.25">
      <c r="A32" s="26"/>
      <c r="B32" s="107" t="s">
        <v>133</v>
      </c>
      <c r="C32" s="159"/>
      <c r="D32" s="159"/>
      <c r="E32" s="159"/>
      <c r="F32" s="66">
        <v>162838.27999999997</v>
      </c>
      <c r="G32" s="37" t="s">
        <v>0</v>
      </c>
      <c r="H32" s="26"/>
    </row>
    <row r="33" spans="1:8" s="148" customFormat="1" x14ac:dyDescent="0.25">
      <c r="A33" s="26"/>
      <c r="B33" s="39" t="s">
        <v>68</v>
      </c>
      <c r="C33" s="160"/>
      <c r="D33" s="160"/>
      <c r="E33" s="161"/>
      <c r="F33" s="38">
        <f>F31+F32</f>
        <v>626586.3666699999</v>
      </c>
      <c r="G33" s="38" t="s">
        <v>0</v>
      </c>
      <c r="H33" s="26"/>
    </row>
    <row r="34" spans="1:8" s="148" customFormat="1" x14ac:dyDescent="0.25">
      <c r="A34" s="26"/>
      <c r="B34" s="26"/>
      <c r="C34" s="26"/>
      <c r="D34" s="26"/>
      <c r="E34" s="26"/>
      <c r="F34" s="26"/>
      <c r="G34" s="26"/>
      <c r="H34" s="26"/>
    </row>
    <row r="35" spans="1:8" s="148" customFormat="1" x14ac:dyDescent="0.25">
      <c r="A35" s="26"/>
      <c r="B35" s="26"/>
      <c r="C35" s="26"/>
      <c r="D35" s="26"/>
      <c r="E35" s="26"/>
      <c r="F35" s="26"/>
      <c r="G35" s="26"/>
      <c r="H35" s="26"/>
    </row>
    <row r="36" spans="1:8" s="148" customFormat="1" x14ac:dyDescent="0.25">
      <c r="A36" s="26"/>
      <c r="B36" s="26"/>
      <c r="C36" s="26"/>
      <c r="D36" s="26"/>
      <c r="E36" s="26"/>
      <c r="F36" s="26"/>
      <c r="G36" s="26"/>
      <c r="H36" s="26"/>
    </row>
    <row r="37" spans="1:8" s="148" customFormat="1" hidden="1" x14ac:dyDescent="0.25"/>
    <row r="38" spans="1:8" s="148" customFormat="1" hidden="1" x14ac:dyDescent="0.25"/>
    <row r="39" spans="1:8" s="148" customFormat="1" hidden="1" x14ac:dyDescent="0.25"/>
    <row r="40" spans="1:8" s="148" customFormat="1" ht="14.45" hidden="1" customHeight="1" x14ac:dyDescent="0.25"/>
    <row r="41" spans="1:8" s="148" customFormat="1" ht="14.45" hidden="1" customHeight="1" x14ac:dyDescent="0.25"/>
    <row r="42" spans="1:8" s="148" customFormat="1" ht="15" hidden="1" customHeight="1" x14ac:dyDescent="0.25"/>
    <row r="43" spans="1:8" s="148" customFormat="1" ht="15" hidden="1" customHeight="1" x14ac:dyDescent="0.25"/>
    <row r="44" spans="1:8" s="148" customFormat="1" ht="15" hidden="1" customHeight="1" x14ac:dyDescent="0.25"/>
    <row r="45" spans="1:8" s="148" customFormat="1" ht="15" hidden="1" customHeight="1" x14ac:dyDescent="0.25"/>
    <row r="46" spans="1:8" s="148" customFormat="1" ht="15" hidden="1" customHeight="1" x14ac:dyDescent="0.25"/>
    <row r="47" spans="1:8" s="148" customFormat="1" hidden="1" x14ac:dyDescent="0.25"/>
    <row r="48" spans="1: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s="148" customFormat="1" hidden="1" x14ac:dyDescent="0.25"/>
    <row r="113" s="148" customFormat="1" hidden="1" x14ac:dyDescent="0.25"/>
    <row r="114" s="148" customFormat="1" hidden="1" x14ac:dyDescent="0.25"/>
    <row r="115" s="148" customFormat="1" hidden="1" x14ac:dyDescent="0.25"/>
    <row r="116" s="148" customFormat="1" hidden="1" x14ac:dyDescent="0.25"/>
    <row r="117" s="148" customFormat="1" hidden="1" x14ac:dyDescent="0.25"/>
    <row r="118" s="148" customFormat="1" hidden="1" x14ac:dyDescent="0.25"/>
    <row r="119" s="148" customFormat="1" hidden="1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Hasselager-Kolt Vandværk a.m.b.a.</v>
      </c>
      <c r="B1" s="162"/>
      <c r="C1" s="162"/>
      <c r="D1" s="162"/>
      <c r="E1" s="162"/>
    </row>
    <row r="2" spans="1:5" x14ac:dyDescent="0.25">
      <c r="A2" s="1" t="str">
        <f>'1. Forside'!A2</f>
        <v>V077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6" t="s">
        <v>122</v>
      </c>
      <c r="C4" s="256"/>
      <c r="D4" s="256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29333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411257.18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investeringer'!F31</f>
        <v>463748.08666999999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486905.99333999999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5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Hasselager-Kolt Vandværk a.m.b.a.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V077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6" t="s">
        <v>121</v>
      </c>
      <c r="C4" s="256"/>
      <c r="D4" s="256"/>
      <c r="E4" s="256"/>
      <c r="F4" s="256"/>
      <c r="G4" s="256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8" t="s">
        <v>56</v>
      </c>
      <c r="G7" s="258"/>
      <c r="H7" s="26"/>
    </row>
    <row r="8" spans="1:8" s="148" customFormat="1" x14ac:dyDescent="0.25">
      <c r="A8" s="26"/>
      <c r="B8" s="29" t="s">
        <v>190</v>
      </c>
      <c r="C8" s="30" t="s">
        <v>209</v>
      </c>
      <c r="D8" s="31" t="s">
        <v>191</v>
      </c>
      <c r="E8" s="32">
        <v>255000</v>
      </c>
      <c r="F8" s="45">
        <f>E8/D8</f>
        <v>25500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209</v>
      </c>
      <c r="D9" s="31" t="s">
        <v>185</v>
      </c>
      <c r="E9" s="32">
        <v>124500</v>
      </c>
      <c r="F9" s="45">
        <f t="shared" ref="F9:F19" si="0">E9/D9</f>
        <v>1660</v>
      </c>
      <c r="G9" s="35" t="s">
        <v>0</v>
      </c>
      <c r="H9" s="26"/>
    </row>
    <row r="10" spans="1:8" s="148" customFormat="1" x14ac:dyDescent="0.25">
      <c r="A10" s="26"/>
      <c r="B10" s="29" t="s">
        <v>193</v>
      </c>
      <c r="C10" s="30" t="s">
        <v>209</v>
      </c>
      <c r="D10" s="31" t="s">
        <v>185</v>
      </c>
      <c r="E10" s="32">
        <v>195000</v>
      </c>
      <c r="F10" s="45">
        <f t="shared" si="0"/>
        <v>2600</v>
      </c>
      <c r="G10" s="35" t="s">
        <v>0</v>
      </c>
      <c r="H10" s="26"/>
    </row>
    <row r="11" spans="1:8" s="148" customFormat="1" x14ac:dyDescent="0.25">
      <c r="A11" s="26"/>
      <c r="B11" s="29" t="s">
        <v>213</v>
      </c>
      <c r="C11" s="30" t="s">
        <v>209</v>
      </c>
      <c r="D11" s="31" t="s">
        <v>185</v>
      </c>
      <c r="E11" s="32">
        <v>120000</v>
      </c>
      <c r="F11" s="45">
        <f t="shared" si="0"/>
        <v>1600</v>
      </c>
      <c r="G11" s="35" t="s">
        <v>0</v>
      </c>
      <c r="H11" s="26"/>
    </row>
    <row r="12" spans="1:8" s="148" customFormat="1" x14ac:dyDescent="0.25">
      <c r="A12" s="26"/>
      <c r="B12" s="29" t="s">
        <v>210</v>
      </c>
      <c r="C12" s="30" t="s">
        <v>209</v>
      </c>
      <c r="D12" s="31" t="s">
        <v>191</v>
      </c>
      <c r="E12" s="32">
        <v>280000</v>
      </c>
      <c r="F12" s="45">
        <f t="shared" si="0"/>
        <v>28000</v>
      </c>
      <c r="G12" s="35" t="s">
        <v>0</v>
      </c>
      <c r="H12" s="26"/>
    </row>
    <row r="13" spans="1:8" s="148" customFormat="1" x14ac:dyDescent="0.25">
      <c r="A13" s="26"/>
      <c r="B13" s="29" t="s">
        <v>211</v>
      </c>
      <c r="C13" s="30" t="s">
        <v>209</v>
      </c>
      <c r="D13" s="31" t="s">
        <v>191</v>
      </c>
      <c r="E13" s="32">
        <v>40000</v>
      </c>
      <c r="F13" s="45">
        <f t="shared" si="0"/>
        <v>4000</v>
      </c>
      <c r="G13" s="35" t="s">
        <v>0</v>
      </c>
      <c r="H13" s="26"/>
    </row>
    <row r="14" spans="1:8" s="148" customFormat="1" x14ac:dyDescent="0.25">
      <c r="A14" s="26"/>
      <c r="B14" s="29" t="s">
        <v>193</v>
      </c>
      <c r="C14" s="30" t="s">
        <v>209</v>
      </c>
      <c r="D14" s="31" t="s">
        <v>185</v>
      </c>
      <c r="E14" s="32">
        <v>700000</v>
      </c>
      <c r="F14" s="45">
        <f t="shared" si="0"/>
        <v>9333.3333333333339</v>
      </c>
      <c r="G14" s="35" t="s">
        <v>0</v>
      </c>
      <c r="H14" s="26"/>
    </row>
    <row r="15" spans="1:8" s="148" customFormat="1" x14ac:dyDescent="0.25">
      <c r="A15" s="26"/>
      <c r="B15" s="29" t="s">
        <v>188</v>
      </c>
      <c r="C15" s="30" t="s">
        <v>209</v>
      </c>
      <c r="D15" s="31" t="s">
        <v>189</v>
      </c>
      <c r="E15" s="32">
        <v>70000</v>
      </c>
      <c r="F15" s="45">
        <f t="shared" si="0"/>
        <v>2333.3333333333335</v>
      </c>
      <c r="G15" s="35" t="s">
        <v>0</v>
      </c>
      <c r="H15" s="26"/>
    </row>
    <row r="16" spans="1:8" s="148" customFormat="1" x14ac:dyDescent="0.25">
      <c r="A16" s="26"/>
      <c r="B16" s="29" t="s">
        <v>193</v>
      </c>
      <c r="C16" s="30" t="s">
        <v>212</v>
      </c>
      <c r="D16" s="31" t="s">
        <v>185</v>
      </c>
      <c r="E16" s="32">
        <v>200000</v>
      </c>
      <c r="F16" s="45">
        <f t="shared" si="0"/>
        <v>2666.6666666666665</v>
      </c>
      <c r="G16" s="35" t="s">
        <v>0</v>
      </c>
      <c r="H16" s="26"/>
    </row>
    <row r="17" spans="1:8" s="148" customFormat="1" x14ac:dyDescent="0.25">
      <c r="A17" s="26"/>
      <c r="B17" s="29" t="s">
        <v>190</v>
      </c>
      <c r="C17" s="30" t="s">
        <v>212</v>
      </c>
      <c r="D17" s="31" t="s">
        <v>191</v>
      </c>
      <c r="E17" s="32">
        <v>600000</v>
      </c>
      <c r="F17" s="45">
        <f t="shared" si="0"/>
        <v>60000</v>
      </c>
      <c r="G17" s="35" t="s">
        <v>0</v>
      </c>
      <c r="H17" s="26"/>
    </row>
    <row r="18" spans="1:8" s="148" customFormat="1" x14ac:dyDescent="0.25">
      <c r="A18" s="26"/>
      <c r="B18" s="29" t="s">
        <v>193</v>
      </c>
      <c r="C18" s="30" t="s">
        <v>212</v>
      </c>
      <c r="D18" s="31" t="s">
        <v>185</v>
      </c>
      <c r="E18" s="32">
        <v>600000</v>
      </c>
      <c r="F18" s="45">
        <f t="shared" si="0"/>
        <v>8000</v>
      </c>
      <c r="G18" s="35" t="s">
        <v>0</v>
      </c>
      <c r="H18" s="26"/>
    </row>
    <row r="19" spans="1:8" s="148" customFormat="1" x14ac:dyDescent="0.25">
      <c r="A19" s="26"/>
      <c r="B19" s="29" t="s">
        <v>188</v>
      </c>
      <c r="C19" s="30" t="s">
        <v>212</v>
      </c>
      <c r="D19" s="31" t="s">
        <v>189</v>
      </c>
      <c r="E19" s="32">
        <v>80000</v>
      </c>
      <c r="F19" s="45">
        <f t="shared" si="0"/>
        <v>2666.6666666666665</v>
      </c>
      <c r="G19" s="35" t="s">
        <v>0</v>
      </c>
      <c r="H19" s="26"/>
    </row>
    <row r="20" spans="1:8" s="148" customFormat="1" x14ac:dyDescent="0.25">
      <c r="A20" s="26"/>
      <c r="B20" s="109" t="s">
        <v>72</v>
      </c>
      <c r="C20" s="165"/>
      <c r="D20" s="166"/>
      <c r="E20" s="167"/>
      <c r="F20" s="46">
        <f>SUMIF(C8:C19,"2015",F8:F19)</f>
        <v>75026.666666666657</v>
      </c>
      <c r="G20" s="47" t="s">
        <v>0</v>
      </c>
      <c r="H20" s="26"/>
    </row>
    <row r="21" spans="1:8" s="148" customFormat="1" x14ac:dyDescent="0.25">
      <c r="A21" s="26"/>
      <c r="B21" s="107" t="s">
        <v>131</v>
      </c>
      <c r="C21" s="168"/>
      <c r="D21" s="169"/>
      <c r="E21" s="170"/>
      <c r="F21" s="46">
        <f>SUMIF(C8:C19,"2016",F8:F19)</f>
        <v>73333.333333333328</v>
      </c>
      <c r="G21" s="47" t="s">
        <v>0</v>
      </c>
      <c r="H21" s="26"/>
    </row>
    <row r="22" spans="1:8" s="148" customFormat="1" x14ac:dyDescent="0.25">
      <c r="A22" s="26"/>
      <c r="B22" s="50" t="s">
        <v>36</v>
      </c>
      <c r="C22" s="171"/>
      <c r="D22" s="172"/>
      <c r="E22" s="172"/>
      <c r="F22" s="48">
        <f>F20+F21</f>
        <v>148360</v>
      </c>
      <c r="G22" s="49" t="s">
        <v>0</v>
      </c>
      <c r="H22" s="26"/>
    </row>
    <row r="23" spans="1:8" s="148" customFormat="1" x14ac:dyDescent="0.25">
      <c r="A23" s="26"/>
      <c r="B23" s="26"/>
      <c r="C23" s="164"/>
      <c r="D23" s="26"/>
      <c r="E23" s="26"/>
      <c r="F23" s="26"/>
      <c r="G23" s="26"/>
      <c r="H23" s="26"/>
    </row>
    <row r="24" spans="1:8" s="148" customFormat="1" x14ac:dyDescent="0.25">
      <c r="A24" s="26"/>
      <c r="B24" s="26"/>
      <c r="C24" s="164"/>
      <c r="D24" s="26"/>
      <c r="E24" s="26"/>
      <c r="F24" s="26"/>
      <c r="G24" s="26"/>
      <c r="H24" s="26"/>
    </row>
    <row r="25" spans="1:8" s="148" customFormat="1" x14ac:dyDescent="0.25">
      <c r="A25" s="26"/>
      <c r="B25" s="26"/>
      <c r="C25" s="164"/>
      <c r="D25" s="26"/>
      <c r="E25" s="26"/>
      <c r="F25" s="173"/>
      <c r="G25" s="173"/>
      <c r="H25" s="26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t="12" hidden="1" customHeight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Hasselager-Kolt Vandværk a.m.b.a.</v>
      </c>
      <c r="B1" s="56"/>
      <c r="C1" s="56"/>
      <c r="D1" s="176"/>
      <c r="E1" s="56"/>
    </row>
    <row r="2" spans="1:5" x14ac:dyDescent="0.25">
      <c r="A2" s="220" t="str">
        <f>'1. Forside'!A2</f>
        <v>V077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59" t="s">
        <v>120</v>
      </c>
      <c r="C4" s="259"/>
      <c r="D4" s="259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34000</v>
      </c>
      <c r="D7" s="181" t="s">
        <v>0</v>
      </c>
      <c r="E7" s="56"/>
    </row>
    <row r="8" spans="1:5" x14ac:dyDescent="0.25">
      <c r="A8" s="56"/>
      <c r="B8" s="206" t="s">
        <v>208</v>
      </c>
      <c r="C8" s="51">
        <v>8000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42000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177</v>
      </c>
      <c r="C12" s="178"/>
      <c r="D12" s="179"/>
      <c r="E12" s="56"/>
    </row>
    <row r="13" spans="1:5" x14ac:dyDescent="0.25">
      <c r="A13" s="56"/>
      <c r="B13" s="53" t="s">
        <v>178</v>
      </c>
      <c r="C13" s="180">
        <v>2612000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2612000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0" t="s">
        <v>141</v>
      </c>
      <c r="C17" s="261"/>
      <c r="D17" s="262"/>
      <c r="E17" s="56"/>
    </row>
    <row r="18" spans="1:5" x14ac:dyDescent="0.25">
      <c r="A18" s="56"/>
      <c r="B18" s="53" t="s">
        <v>70</v>
      </c>
      <c r="C18" s="51">
        <v>17000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48000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65000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3" t="s">
        <v>142</v>
      </c>
      <c r="C23" s="264"/>
      <c r="D23" s="265"/>
      <c r="E23" s="56"/>
    </row>
    <row r="24" spans="1:5" x14ac:dyDescent="0.25">
      <c r="A24" s="56"/>
      <c r="B24" s="108" t="s">
        <v>143</v>
      </c>
      <c r="C24" s="19">
        <v>3412276</v>
      </c>
      <c r="D24" s="58" t="s">
        <v>0</v>
      </c>
      <c r="E24" s="56"/>
    </row>
    <row r="25" spans="1:5" x14ac:dyDescent="0.25">
      <c r="A25" s="56"/>
      <c r="B25" s="108" t="s">
        <v>144</v>
      </c>
      <c r="C25" s="40">
        <v>2401331</v>
      </c>
      <c r="D25" s="58" t="s">
        <v>0</v>
      </c>
      <c r="E25" s="56"/>
    </row>
    <row r="26" spans="1:5" x14ac:dyDescent="0.25">
      <c r="A26" s="56"/>
      <c r="B26" s="28" t="s">
        <v>145</v>
      </c>
      <c r="C26" s="55">
        <f>C24-C25</f>
        <v>1010945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2015-08-25T08:58:11Z</dcterms:modified>
</cp:coreProperties>
</file>