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190" yWindow="150" windowWidth="11220" windowHeight="11025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2" i="11"/>
  <c r="F10" i="11"/>
  <c r="F43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<sst xmlns="http://schemas.openxmlformats.org/spreadsheetml/2006/main" count="265" uniqueCount="142">
  <si>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</si>
  <si>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</si>
  <si>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</si>
  <si>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</si>
  <si>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</si>
  <si>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</si>
  <si>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</si>
  <si>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</si>
  <si>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</si>
  <si>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</si>
  <si>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</si>
  <si>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</si>
  <si>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</si>
  <si>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</si>
  <si>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</si>
  <si>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</si>
  <si>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</si>
  <si>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</si>
  <si>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</si>
  <si>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</si>
  <si>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</si>
  <si>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</si>
  <si>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</si>
  <si>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</si>
  <si>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</si>
  <si>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</si>
  <si>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</si>
  <si>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</si>
  <si>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</si>
  <si>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</si>
  <si>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</si>
  <si>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</si>
  <si>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</si>
  <si>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</si>
  <si>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</si>
  <si>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</si>
  <si>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</si>
  <si>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</si>
  <si>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</si>
  <si>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</si>
  <si>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</si>
  <si>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</si>
  <si>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</si>
  <si>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</si>
  <si>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</si>
  <si>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</si>
  <si>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</si>
  <si>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</si>
  <si>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</si>
  <si>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</si>
  <si>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</si>
  <si>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</si>
  <si>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</si>
  <si>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</si>
  <si>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</si>
  <si>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</si>
  <si>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</si>
  <si>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</si>
  <si>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</si>
  <si>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</si>
  <si>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</si>
  <si>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</si>
  <si>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</si>
  <si>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</si>
  <si>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</si>
  <si>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</si>
  <si>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</si>
  <si>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</si>
  <si>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</si>
  <si>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</si>
  <si>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</si>
  <si>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</si>
  <si>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</si>
  <si>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</si>
  <si>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</si>
  <si>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</si>
  <si>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</si>
  <si>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</si>
  <si>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</si>
  <si>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</si>
  <si>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</si>
  <si>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</si>
  <si>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</si>
  <si>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</si>
  <si>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</si>
  <si>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</si>
  <si>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</si>
  <si>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</si>
  <si>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</si>
  <si>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</si>
  <si>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</si>
  <si>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</si>
  <si>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</si>
  <si>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</si>
  <si>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</si>
  <si>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</si>
  <si>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</si>
  <si>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</si>
  <si>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</si>
  <si>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</si>
  <si>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</si>
  <si>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</si>
  <si>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</si>
  <si>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</si>
  <si>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</si>
  <si>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Andre bygninger (tekniske installationer, målere mv.)</t>
  </si>
  <si>
    <t>Indløb-/udløbsarrangement</t>
  </si>
  <si>
    <t>Indløb med riste, SRO</t>
  </si>
  <si>
    <t>Slutafvanding, slam - højteknologisk (centrifuger), Mek/El</t>
  </si>
  <si>
    <t>Beluftningstanke, Konstruktioner</t>
  </si>
  <si>
    <t>Arbejdsplads</t>
  </si>
  <si>
    <t>Brønde</t>
  </si>
  <si>
    <t>Mindre renseanlæg &lt; 5.000 PE uden mulighed for opdeling</t>
  </si>
  <si>
    <t>Strømpeforing ≤ Ø 200 mm</t>
  </si>
  <si>
    <t>Strømpeforing Ø 200 mm &lt; Ledningsnet ≤ Ø 500 mm</t>
  </si>
  <si>
    <t>Strømpeforing Ø 500 mm &lt; Ledningsnet ≤ Ø 800 mm</t>
  </si>
  <si>
    <t>Beluftningstanke, SRO</t>
  </si>
  <si>
    <t>Indløb med riste, Konstruktioner</t>
  </si>
  <si>
    <t>Jordbassin Klasse A</t>
  </si>
  <si>
    <t>Installationer "mekaniske riste og SRO" Miljøklasse A. (7-20 m2) - Mek/EL</t>
  </si>
  <si>
    <t>Pumpeinstallation Miljøklasse A (100-300 l/s) - Mek/EL</t>
  </si>
  <si>
    <t>Pumpeinstallation Miljøklasse A (300-600 l/s) - Mek/EL</t>
  </si>
  <si>
    <t>Tryksatte minipumpestationer (husstandssystemer)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</si>
  <si>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</si>
  <si>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</si>
  <si>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</si>
  <si>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</si>
  <si>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</si>
  <si>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Pumpestationer i underjordiske bygværker (&lt;50 m2), Mek/El</t>
  </si>
  <si>
    <t>Pumpestationer m. overbygning (&lt; 20 m2), SRO</t>
  </si>
  <si>
    <t>Rådnetanke, slam, Mek/EL</t>
  </si>
  <si>
    <t>Efterklaringstanke, SRO</t>
  </si>
  <si>
    <t>Forafvanding, slam, Mek/EL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</si>
  <si>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</si>
  <si>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</si>
  <si>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</si>
  <si>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</si>
  <si>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(1.000-3.000 m3) -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</si>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</sst>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tabSelected="1" view="pageLayout" zoomScaleNormal="100" workbookViewId="0">
      <selection activeCell="B8" sqref="B8:H24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bestFit="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141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103</v>
      </c>
      <c r="C8" s="90"/>
      <c r="D8" s="90"/>
      <c r="E8" s="90"/>
      <c r="F8" s="90"/>
      <c r="G8" s="90"/>
      <c r="H8" s="91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154390308.66955578</v>
      </c>
      <c r="F9" s="28" t="s">
        <v>4</v>
      </c>
      <c r="G9" s="29"/>
      <c r="H9" s="30"/>
      <c r="I9" s="20"/>
    </row>
    <row r="10" spans="1:9" x14ac:dyDescent="0.25">
      <c r="A10" s="20"/>
      <c r="B10" s="85" t="s">
        <v>91</v>
      </c>
      <c r="C10" s="80"/>
      <c r="D10" s="81"/>
      <c r="E10" s="31">
        <f>'Fane 3. Grundlag'!G11</f>
        <v>5710160.3706526598</v>
      </c>
      <c r="F10" s="28" t="s">
        <v>4</v>
      </c>
      <c r="G10" s="32"/>
      <c r="H10" s="33"/>
      <c r="I10" s="20"/>
    </row>
    <row r="11" spans="1:9" x14ac:dyDescent="0.25">
      <c r="A11" s="20"/>
      <c r="B11" s="79" t="s">
        <v>22</v>
      </c>
      <c r="C11" s="80"/>
      <c r="D11" s="81"/>
      <c r="E11" s="31">
        <f>'Fane 4. Individuelt eff.krav'!G11</f>
        <v>1783707.400751055</v>
      </c>
      <c r="F11" s="28" t="s">
        <v>4</v>
      </c>
      <c r="G11" s="34"/>
      <c r="H11" s="33"/>
      <c r="I11" s="20"/>
    </row>
    <row r="12" spans="1:9" x14ac:dyDescent="0.25">
      <c r="A12" s="20"/>
      <c r="B12" s="79" t="s">
        <v>23</v>
      </c>
      <c r="C12" s="80"/>
      <c r="D12" s="81"/>
      <c r="E12" s="31">
        <f>'Fane 5. Generelt eff.krav'!G15</f>
        <v>2018674.8118525161</v>
      </c>
      <c r="F12" s="28" t="s">
        <v>4</v>
      </c>
      <c r="G12" s="35"/>
      <c r="H12" s="36"/>
      <c r="I12" s="20"/>
    </row>
    <row r="13" spans="1:9" x14ac:dyDescent="0.25">
      <c r="A13" s="20"/>
      <c r="B13" s="86" t="s">
        <v>37</v>
      </c>
      <c r="C13" s="87"/>
      <c r="D13" s="88"/>
      <c r="E13" s="37">
        <f>$E$9-$E$11-$E$12</f>
        <v>150587926.45695221</v>
      </c>
      <c r="F13" s="38" t="s">
        <v>4</v>
      </c>
      <c r="G13" s="37">
        <f>E13</f>
        <v>150587926.45695221</v>
      </c>
      <c r="H13" s="38" t="s">
        <v>4</v>
      </c>
      <c r="I13" s="20"/>
    </row>
    <row r="14" spans="1:9" x14ac:dyDescent="0.25">
      <c r="A14" s="20"/>
      <c r="B14" s="89" t="s">
        <v>29</v>
      </c>
      <c r="C14" s="90"/>
      <c r="D14" s="90"/>
      <c r="E14" s="90"/>
      <c r="F14" s="90"/>
      <c r="G14" s="90"/>
      <c r="H14" s="91"/>
      <c r="I14" s="20"/>
    </row>
    <row r="15" spans="1:9" x14ac:dyDescent="0.25">
      <c r="A15" s="20"/>
      <c r="B15" s="82" t="s">
        <v>102</v>
      </c>
      <c r="C15" s="83"/>
      <c r="D15" s="84"/>
      <c r="E15" s="37">
        <f>'Fane 6. Hist. over el. underdæk'!G13</f>
        <v>4957362</v>
      </c>
      <c r="F15" s="38" t="s">
        <v>4</v>
      </c>
      <c r="G15" s="37">
        <f>E15</f>
        <v>4957362</v>
      </c>
      <c r="H15" s="38" t="s">
        <v>4</v>
      </c>
      <c r="I15" s="20"/>
    </row>
    <row r="16" spans="1:9" x14ac:dyDescent="0.25">
      <c r="A16" s="20"/>
      <c r="B16" s="89" t="s">
        <v>25</v>
      </c>
      <c r="C16" s="90"/>
      <c r="D16" s="90"/>
      <c r="E16" s="90"/>
      <c r="F16" s="90"/>
      <c r="G16" s="90"/>
      <c r="H16" s="91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849099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-826248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451784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2939089.586666666</v>
      </c>
      <c r="F20" s="28" t="s">
        <v>4</v>
      </c>
      <c r="G20" s="35"/>
      <c r="H20" s="36"/>
      <c r="I20" s="20"/>
    </row>
    <row r="21" spans="1:9" x14ac:dyDescent="0.25">
      <c r="A21" s="20"/>
      <c r="B21" s="82" t="s">
        <v>35</v>
      </c>
      <c r="C21" s="83"/>
      <c r="D21" s="84"/>
      <c r="E21" s="37">
        <f>SUM(E17:E20)</f>
        <v>3413724.586666666</v>
      </c>
      <c r="F21" s="38" t="s">
        <v>4</v>
      </c>
      <c r="G21" s="37">
        <f>E21</f>
        <v>3413724.586666666</v>
      </c>
      <c r="H21" s="38" t="s">
        <v>4</v>
      </c>
      <c r="I21" s="20"/>
    </row>
    <row r="22" spans="1:9" x14ac:dyDescent="0.25">
      <c r="A22" s="20"/>
      <c r="B22" s="89" t="s">
        <v>30</v>
      </c>
      <c r="C22" s="90"/>
      <c r="D22" s="90"/>
      <c r="E22" s="90"/>
      <c r="F22" s="90"/>
      <c r="G22" s="90"/>
      <c r="H22" s="91"/>
      <c r="I22" s="20"/>
    </row>
    <row r="23" spans="1:9" x14ac:dyDescent="0.25">
      <c r="A23" s="20"/>
      <c r="B23" s="82" t="s">
        <v>31</v>
      </c>
      <c r="C23" s="83"/>
      <c r="D23" s="84"/>
      <c r="E23" s="37">
        <f>'Fane 9. Kontrol af PL2015'!G36</f>
        <v>-2544138</v>
      </c>
      <c r="F23" s="38" t="s">
        <v>4</v>
      </c>
      <c r="G23" s="37">
        <f>E23</f>
        <v>-2544138</v>
      </c>
      <c r="H23" s="38" t="s">
        <v>4</v>
      </c>
      <c r="I23" s="20"/>
    </row>
    <row r="24" spans="1:9" x14ac:dyDescent="0.25">
      <c r="A24" s="20"/>
      <c r="B24" s="89" t="s">
        <v>36</v>
      </c>
      <c r="C24" s="90"/>
      <c r="D24" s="90"/>
      <c r="E24" s="90"/>
      <c r="F24" s="91"/>
      <c r="G24" s="40">
        <f>G13+G15+G21+G23</f>
        <v>156414875.04361889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5" t="s">
        <v>9</v>
      </c>
      <c r="C3" s="75"/>
      <c r="D3" s="75"/>
      <c r="E3" s="75"/>
      <c r="F3" s="75"/>
      <c r="G3" s="75"/>
      <c r="H3" s="75"/>
      <c r="I3" s="20"/>
    </row>
    <row r="4" spans="1:9" ht="15" customHeight="1" x14ac:dyDescent="0.25">
      <c r="A4" s="20"/>
      <c r="B4" s="75"/>
      <c r="C4" s="75"/>
      <c r="D4" s="75"/>
      <c r="E4" s="75"/>
      <c r="F4" s="75"/>
      <c r="G4" s="75"/>
      <c r="H4" s="7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9" t="s">
        <v>38</v>
      </c>
      <c r="C8" s="90"/>
      <c r="D8" s="90"/>
      <c r="E8" s="90"/>
      <c r="F8" s="90"/>
      <c r="G8" s="90"/>
      <c r="H8" s="91"/>
      <c r="I8" s="20"/>
    </row>
    <row r="9" spans="1:9" x14ac:dyDescent="0.25">
      <c r="A9" s="20"/>
      <c r="B9" s="79" t="s">
        <v>93</v>
      </c>
      <c r="C9" s="80"/>
      <c r="D9" s="80"/>
      <c r="E9" s="80"/>
      <c r="F9" s="81"/>
      <c r="G9" s="46">
        <v>61072060.764449321</v>
      </c>
      <c r="H9" s="42" t="s">
        <v>4</v>
      </c>
      <c r="I9" s="20"/>
    </row>
    <row r="10" spans="1:9" x14ac:dyDescent="0.25">
      <c r="A10" s="20"/>
      <c r="B10" s="79" t="s">
        <v>94</v>
      </c>
      <c r="C10" s="80"/>
      <c r="D10" s="80"/>
      <c r="E10" s="80"/>
      <c r="F10" s="81"/>
      <c r="G10" s="46">
        <v>87608087.534453824</v>
      </c>
      <c r="H10" s="42" t="s">
        <v>4</v>
      </c>
      <c r="I10" s="20"/>
    </row>
    <row r="11" spans="1:9" x14ac:dyDescent="0.25">
      <c r="A11" s="20"/>
      <c r="B11" s="79" t="s">
        <v>95</v>
      </c>
      <c r="C11" s="80"/>
      <c r="D11" s="80"/>
      <c r="E11" s="80"/>
      <c r="F11" s="81"/>
      <c r="G11" s="46">
        <v>5710160.3706526598</v>
      </c>
      <c r="H11" s="42" t="s">
        <v>4</v>
      </c>
      <c r="I11" s="20"/>
    </row>
    <row r="12" spans="1:9" x14ac:dyDescent="0.25">
      <c r="A12" s="20"/>
      <c r="B12" s="89" t="s">
        <v>38</v>
      </c>
      <c r="C12" s="90"/>
      <c r="D12" s="90"/>
      <c r="E12" s="90"/>
      <c r="F12" s="91"/>
      <c r="G12" s="40">
        <f>SUM(G9:G11)</f>
        <v>154390308.66955578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148680148.29890314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1.1996943917254714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1783707.400751055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61072060.764449321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1221441.2152889865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87608087.534453824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797233.59656352981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2018674.8118525161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34014747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24100023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9914724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2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4957362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1725963</v>
      </c>
      <c r="F10" s="10">
        <f>E10/D10</f>
        <v>23012.84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245165</v>
      </c>
      <c r="F11" s="10">
        <f t="shared" ref="F11:F42" si="0">E11/D11</f>
        <v>3268.8666666666668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6805954</v>
      </c>
      <c r="F12" s="10">
        <f t="shared" si="0"/>
        <v>680595.4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5568508</v>
      </c>
      <c r="F13" s="10">
        <f t="shared" si="0"/>
        <v>278425.40000000002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60</v>
      </c>
      <c r="E14" s="46">
        <v>318227</v>
      </c>
      <c r="F14" s="10">
        <f t="shared" si="0"/>
        <v>5303.7833333333338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311659</v>
      </c>
      <c r="F15" s="10">
        <f t="shared" si="0"/>
        <v>62331.8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13497423</v>
      </c>
      <c r="F16" s="10">
        <f t="shared" si="0"/>
        <v>179965.64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40</v>
      </c>
      <c r="E17" s="46">
        <v>212470</v>
      </c>
      <c r="F17" s="10">
        <f t="shared" si="0"/>
        <v>5311.75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2234836</v>
      </c>
      <c r="F18" s="10">
        <f t="shared" si="0"/>
        <v>44696.72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2969937</v>
      </c>
      <c r="F19" s="10">
        <f t="shared" si="0"/>
        <v>59398.74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559192</v>
      </c>
      <c r="F20" s="10">
        <f t="shared" si="0"/>
        <v>11183.84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54444</v>
      </c>
      <c r="F21" s="10">
        <f t="shared" si="0"/>
        <v>5444.4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1827824</v>
      </c>
      <c r="F22" s="10">
        <f t="shared" si="0"/>
        <v>30463.733333333334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50</v>
      </c>
      <c r="E23" s="46">
        <v>1644961</v>
      </c>
      <c r="F23" s="10">
        <f t="shared" si="0"/>
        <v>32899.22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3108381</v>
      </c>
      <c r="F24" s="10">
        <f t="shared" si="0"/>
        <v>155419.04999999999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160664</v>
      </c>
      <c r="F25" s="10">
        <f t="shared" si="0"/>
        <v>8033.2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138576</v>
      </c>
      <c r="F26" s="10">
        <f t="shared" si="0"/>
        <v>6928.8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30</v>
      </c>
      <c r="E27" s="46">
        <v>3077773</v>
      </c>
      <c r="F27" s="10">
        <f t="shared" si="0"/>
        <v>102592.43333333333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26496765</v>
      </c>
      <c r="F28" s="10">
        <f t="shared" si="0"/>
        <v>353290.2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75</v>
      </c>
      <c r="E29" s="46">
        <v>17148996</v>
      </c>
      <c r="F29" s="10">
        <f t="shared" si="0"/>
        <v>228653.28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491013</v>
      </c>
      <c r="F30" s="10">
        <f t="shared" si="0"/>
        <v>6546.84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75</v>
      </c>
      <c r="E31" s="46">
        <v>16520269</v>
      </c>
      <c r="F31" s="10">
        <f t="shared" si="0"/>
        <v>220270.25333333333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75</v>
      </c>
      <c r="E32" s="46">
        <v>6568722</v>
      </c>
      <c r="F32" s="10">
        <f t="shared" si="0"/>
        <v>87582.96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20</v>
      </c>
      <c r="E33" s="46">
        <v>884</v>
      </c>
      <c r="F33" s="10">
        <f t="shared" si="0"/>
        <v>44.2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10</v>
      </c>
      <c r="E34" s="46">
        <v>31698</v>
      </c>
      <c r="F34" s="10">
        <f t="shared" si="0"/>
        <v>3169.8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20</v>
      </c>
      <c r="E35" s="46">
        <v>98197</v>
      </c>
      <c r="F35" s="10">
        <f t="shared" si="0"/>
        <v>4909.8500000000004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10</v>
      </c>
      <c r="E36" s="46">
        <v>296909</v>
      </c>
      <c r="F36" s="10">
        <f t="shared" si="0"/>
        <v>29690.9</v>
      </c>
      <c r="G36" s="3" t="s">
        <v>4</v>
      </c>
      <c r="H36" s="1"/>
    </row>
    <row r="37" spans="1:8" x14ac:dyDescent="0.25">
      <c r="A37" s="1"/>
      <c r="B37" s="50" t="s">
        <v>132</v>
      </c>
      <c r="C37" s="47">
        <v>2015</v>
      </c>
      <c r="D37" s="47">
        <v>20</v>
      </c>
      <c r="E37" s="46">
        <v>268270</v>
      </c>
      <c r="F37" s="10">
        <f t="shared" si="0"/>
        <v>13413.5</v>
      </c>
      <c r="G37" s="3" t="s">
        <v>4</v>
      </c>
      <c r="H37" s="1"/>
    </row>
    <row r="38" spans="1:8" x14ac:dyDescent="0.25">
      <c r="A38" s="1"/>
      <c r="B38" s="50" t="s">
        <v>133</v>
      </c>
      <c r="C38" s="47">
        <v>2015</v>
      </c>
      <c r="D38" s="47">
        <v>75</v>
      </c>
      <c r="E38" s="46">
        <v>8764618</v>
      </c>
      <c r="F38" s="10">
        <f t="shared" si="0"/>
        <v>116861.57333333333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50</v>
      </c>
      <c r="E39" s="46">
        <v>8556481</v>
      </c>
      <c r="F39" s="10">
        <f t="shared" si="0"/>
        <v>171129.62</v>
      </c>
      <c r="G39" s="3" t="s">
        <v>4</v>
      </c>
      <c r="H39" s="1"/>
    </row>
    <row r="40" spans="1:8" x14ac:dyDescent="0.25">
      <c r="A40" s="1"/>
      <c r="B40" s="50" t="s">
        <v>135</v>
      </c>
      <c r="C40" s="47">
        <v>2015</v>
      </c>
      <c r="D40" s="47">
        <v>20</v>
      </c>
      <c r="E40" s="46">
        <v>4860181</v>
      </c>
      <c r="F40" s="10">
        <f t="shared" si="0"/>
        <v>243009.05</v>
      </c>
      <c r="G40" s="3" t="s">
        <v>4</v>
      </c>
      <c r="H40" s="1"/>
    </row>
    <row r="41" spans="1:8" x14ac:dyDescent="0.25">
      <c r="A41" s="1"/>
      <c r="B41" s="50" t="s">
        <v>136</v>
      </c>
      <c r="C41" s="47">
        <v>2015</v>
      </c>
      <c r="D41" s="47">
        <v>10</v>
      </c>
      <c r="E41" s="46">
        <v>558009</v>
      </c>
      <c r="F41" s="10">
        <f t="shared" si="0"/>
        <v>55800.9</v>
      </c>
      <c r="G41" s="3" t="s">
        <v>4</v>
      </c>
      <c r="H41" s="1"/>
    </row>
    <row r="42" spans="1:8" x14ac:dyDescent="0.25">
      <c r="A42" s="1"/>
      <c r="B42" s="50" t="s">
        <v>137</v>
      </c>
      <c r="C42" s="47">
        <v>2015</v>
      </c>
      <c r="D42" s="47">
        <v>20</v>
      </c>
      <c r="E42" s="46">
        <v>1147335</v>
      </c>
      <c r="F42" s="10">
        <f t="shared" si="0"/>
        <v>57366.75</v>
      </c>
      <c r="G42" s="3" t="s">
        <v>4</v>
      </c>
      <c r="H42" s="1"/>
    </row>
    <row r="43" spans="1:8" x14ac:dyDescent="0.25">
      <c r="A43" s="1"/>
      <c r="B43" s="93" t="s">
        <v>138</v>
      </c>
      <c r="C43" s="94"/>
      <c r="D43" s="94"/>
      <c r="E43" s="95"/>
      <c r="F43" s="18">
        <f>SUM(F10:F42)</f>
        <v>3287015.293333333</v>
      </c>
      <c r="G43" s="8" t="s">
        <v>4</v>
      </c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</sheetData>
  <sheetProtection password="C6BD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WhiteSpace="0"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5887099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5038000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849099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5678752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6505000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-826248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7901784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7450000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451784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1954858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1680083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2015'!F43</f>
        <v>3287015.293333333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2939089.586666666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showWhiteSpace="0"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151500817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55270007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8873688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-431921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5107442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68819216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13585706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13585706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-7361051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-83465371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-13294256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-750000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-104870678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-22465756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139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140</v>
      </c>
      <c r="C32" s="114"/>
      <c r="D32" s="115"/>
      <c r="E32" s="46">
        <v>146620369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7424586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154044955</v>
      </c>
      <c r="F35" s="6" t="s">
        <v>4</v>
      </c>
      <c r="G35" s="17">
        <f>-E35</f>
        <v>-154044955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-2544138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2016-12-14T17:25:09Z</dcterms:modified>
</cp:coreProperties>
</file>