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85" yWindow="780" windowWidth="12345" windowHeight="109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2" l="1"/>
  <c r="G10" i="9" l="1"/>
  <c r="G30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F11" i="11"/>
  <c r="F12" i="11"/>
  <c r="F13" i="11"/>
  <c r="F14" i="11"/>
  <c r="F30" i="11"/>
  <c r="F10" i="11"/>
  <c r="F31" i="11" s="1"/>
  <c r="G35" i="12" s="1"/>
  <c r="G13" i="10"/>
  <c r="E17" i="2" s="1"/>
  <c r="G17" i="2" s="1"/>
  <c r="G12" i="9"/>
  <c r="G14" i="9" s="1"/>
  <c r="G9" i="9"/>
  <c r="G11" i="9" s="1"/>
  <c r="G12" i="7"/>
  <c r="E9" i="2" s="1"/>
  <c r="E20" i="2"/>
  <c r="E10" i="2"/>
  <c r="E28" i="13" l="1"/>
  <c r="G28" i="13" s="1"/>
  <c r="G36" i="13" s="1"/>
  <c r="E26" i="2" s="1"/>
  <c r="G26" i="2" s="1"/>
  <c r="G9" i="8"/>
  <c r="G36" i="12"/>
  <c r="E23" i="2" s="1"/>
  <c r="E24" i="2" s="1"/>
  <c r="G24" i="2" s="1"/>
  <c r="G15" i="9"/>
  <c r="E12" i="2" s="1"/>
  <c r="G11" i="8" l="1"/>
  <c r="E11" i="2" s="1"/>
  <c r="E13" i="2" s="1"/>
  <c r="G13" i="2" s="1"/>
  <c r="G27" i="2" s="1"/>
</calcChain>
</file>

<file path=xl/sharedStrings.xml><?xml version="1.0" encoding="utf-8"?>
<sst xmlns="http://schemas.openxmlformats.org/spreadsheetml/2006/main" count="254" uniqueCount="135">
  <si>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</si>
  <si>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</si>
  <si>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</si>
  <si>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</si>
  <si>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</si>
  <si>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</si>
  <si>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</si>
  <si>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</si>
  <si>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</si>
  <si>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</si>
  <si>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</si>
  <si>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</si>
  <si>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</si>
  <si>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</si>
  <si>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</si>
  <si>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</si>
  <si>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</si>
  <si>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</si>
  <si>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</si>
  <si>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</si>
  <si>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</si>
  <si>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</si>
  <si>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</si>
  <si>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</si>
  <si>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</si>
  <si>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</si>
  <si>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</si>
  <si>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</si>
  <si>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</si>
  <si>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</si>
  <si>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</si>
  <si>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</si>
  <si>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</si>
  <si>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</si>
  <si>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</si>
  <si>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</si>
  <si>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</si>
  <si>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</si>
  <si>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</si>
  <si>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</si>
  <si>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</si>
  <si>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</si>
  <si>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</si>
  <si>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</si>
  <si>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</si>
  <si>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</si>
  <si>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</si>
  <si>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</si>
  <si>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</si>
  <si>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</si>
  <si>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</si>
  <si>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</si>
  <si>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</si>
  <si>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</si>
  <si>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</si>
  <si>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</si>
  <si>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</si>
  <si>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</si>
  <si>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</si>
  <si>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</si>
  <si>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</si>
  <si>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</si>
  <si>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</si>
  <si>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</si>
  <si>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</si>
  <si>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</si>
  <si>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</si>
  <si>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</si>
  <si>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</si>
  <si>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</si>
  <si>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</si>
  <si>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</si>
  <si>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</si>
  <si>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</si>
  <si>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</si>
  <si>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</si>
  <si>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</si>
  <si>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</si>
  <si>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</si>
  <si>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</si>
  <si>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</si>
  <si>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</si>
  <si>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</si>
  <si>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</si>
  <si>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</si>
  <si>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</si>
  <si>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</si>
  <si>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</si>
  <si>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</si>
  <si>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</si>
  <si>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</si>
  <si>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</si>
  <si>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</si>
  <si>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</si>
  <si>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</si>
  <si>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</si>
  <si>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</si>
  <si>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</si>
  <si>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</si>
  <si>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</si>
  <si>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</si>
  <si>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</si>
  <si>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</si>
  <si>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</si>
  <si>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</si>
  <si>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</si>
  <si>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</si>
  <si>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</si>
  <si>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</si>
  <si>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</si>
  <si>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Andre bygninger (tekniske installationer, målere mv.)</t>
  </si>
  <si>
    <t>Jordbassin Klasse B</t>
  </si>
  <si>
    <t>Beluftningstanke, Mek/EL</t>
  </si>
  <si>
    <t>Brønde</t>
  </si>
  <si>
    <t>EDB-udstyr</t>
  </si>
  <si>
    <t>Efterbehandlingsanlæg (sandfilter), Mek/EL</t>
  </si>
  <si>
    <t>Indløb med riste, Konstruktioner</t>
  </si>
  <si>
    <t xml:space="preserve">Ø 200 mm &lt; Ledningsnet ≤ Ø 500 mm </t>
  </si>
  <si>
    <t>Mindre renseanlæg &lt; 5.000 PE uden mulighed for opdeling</t>
  </si>
  <si>
    <t>Tryksatte minipumpestationer (husstandssystemer)</t>
  </si>
  <si>
    <t>Pumpestationer i brønde (&lt; 6,25 m2), Konstruktioner</t>
  </si>
  <si>
    <t>Rådnetanke, slam, SRO</t>
  </si>
  <si>
    <t>Sand- og fedtfang, Mek/EL</t>
  </si>
  <si>
    <t>Slutafvanding, slam - lavteknologisk (slambede), Konstruktioner</t>
  </si>
  <si>
    <t>Stik</t>
  </si>
  <si>
    <t>Strømpeforing ≤ Ø 200 mm</t>
  </si>
  <si>
    <t>Administrationbygninger</t>
  </si>
  <si>
    <t>IT-udstyr</t>
  </si>
  <si>
    <t>ERP-system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</si>
  <si>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</si>
  <si>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</si>
  <si>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</si>
  <si>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</si>
  <si>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Tilbagebetaling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</si>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</sst>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57031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132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98360283.002541825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6367877.1766961124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209483.71454825811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1130145.3231796252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97020653.964813933</v>
      </c>
      <c r="F13" s="38" t="s">
        <v>4</v>
      </c>
      <c r="G13" s="37">
        <f>E13</f>
        <v>97020653.964813933</v>
      </c>
      <c r="H13" s="38" t="s">
        <v>4</v>
      </c>
      <c r="I13" s="20"/>
    </row>
    <row r="14" spans="1:9" x14ac:dyDescent="0.25">
      <c r="A14" s="20"/>
      <c r="B14" s="75" t="s">
        <v>133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134</v>
      </c>
      <c r="C15" s="86"/>
      <c r="D15" s="87"/>
      <c r="E15" s="45">
        <v>1100906</v>
      </c>
      <c r="F15" s="38" t="s">
        <v>4</v>
      </c>
      <c r="G15" s="37">
        <f>E15</f>
        <v>1100906</v>
      </c>
      <c r="H15" s="38" t="s">
        <v>4</v>
      </c>
      <c r="I15" s="20"/>
    </row>
    <row r="16" spans="1:9" x14ac:dyDescent="0.25">
      <c r="A16" s="20"/>
      <c r="B16" s="75" t="s">
        <v>29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85" t="s">
        <v>107</v>
      </c>
      <c r="C17" s="86"/>
      <c r="D17" s="87"/>
      <c r="E17" s="37">
        <f>'Fane 6. Hist. over el. underdæk'!G13</f>
        <v>-10770514</v>
      </c>
      <c r="F17" s="38" t="s">
        <v>4</v>
      </c>
      <c r="G17" s="37">
        <f>E17</f>
        <v>-10770514</v>
      </c>
      <c r="H17" s="38" t="s">
        <v>4</v>
      </c>
      <c r="I17" s="20"/>
    </row>
    <row r="18" spans="1:9" x14ac:dyDescent="0.25">
      <c r="A18" s="20"/>
      <c r="B18" s="75" t="s">
        <v>25</v>
      </c>
      <c r="C18" s="76"/>
      <c r="D18" s="76"/>
      <c r="E18" s="76"/>
      <c r="F18" s="76"/>
      <c r="G18" s="76"/>
      <c r="H18" s="77"/>
      <c r="I18" s="20"/>
    </row>
    <row r="19" spans="1:9" x14ac:dyDescent="0.25">
      <c r="A19" s="20"/>
      <c r="B19" s="79" t="s">
        <v>32</v>
      </c>
      <c r="C19" s="80"/>
      <c r="D19" s="81"/>
      <c r="E19" s="31">
        <f>'Fane 8. Korrektion af PL2015'!G11</f>
        <v>1254808.54</v>
      </c>
      <c r="F19" s="28" t="s">
        <v>4</v>
      </c>
      <c r="G19" s="39"/>
      <c r="H19" s="30"/>
      <c r="I19" s="20"/>
    </row>
    <row r="20" spans="1:9" x14ac:dyDescent="0.25">
      <c r="A20" s="20"/>
      <c r="B20" s="79" t="s">
        <v>33</v>
      </c>
      <c r="C20" s="80"/>
      <c r="D20" s="81"/>
      <c r="E20" s="31">
        <f>'Fane 8. Korrektion af PL2015'!G17</f>
        <v>58386.130000000005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9" t="s">
        <v>97</v>
      </c>
      <c r="C21" s="80"/>
      <c r="D21" s="81"/>
      <c r="E21" s="31">
        <f>'Fane 8. Korrektion af PL2015'!G23</f>
        <v>-385560</v>
      </c>
      <c r="F21" s="28" t="s">
        <v>4</v>
      </c>
      <c r="G21" s="32"/>
      <c r="H21" s="33"/>
      <c r="I21" s="20"/>
    </row>
    <row r="22" spans="1:9" ht="30" customHeight="1" x14ac:dyDescent="0.25">
      <c r="A22" s="20"/>
      <c r="B22" s="79" t="s">
        <v>34</v>
      </c>
      <c r="C22" s="80"/>
      <c r="D22" s="81"/>
      <c r="E22" s="31">
        <f>'Fane 8. Korrektion af PL2015'!G29</f>
        <v>-348865</v>
      </c>
      <c r="F22" s="28" t="s">
        <v>4</v>
      </c>
      <c r="G22" s="34"/>
      <c r="H22" s="33"/>
      <c r="I22" s="20"/>
    </row>
    <row r="23" spans="1:9" ht="28.5" customHeight="1" x14ac:dyDescent="0.25">
      <c r="A23" s="20"/>
      <c r="B23" s="79" t="s">
        <v>35</v>
      </c>
      <c r="C23" s="80"/>
      <c r="D23" s="81"/>
      <c r="E23" s="31">
        <f>'Fane 8. Korrektion af PL2015'!G36</f>
        <v>-2937504.7886000001</v>
      </c>
      <c r="F23" s="28" t="s">
        <v>4</v>
      </c>
      <c r="G23" s="35"/>
      <c r="H23" s="36"/>
      <c r="I23" s="20"/>
    </row>
    <row r="24" spans="1:9" x14ac:dyDescent="0.25">
      <c r="A24" s="20"/>
      <c r="B24" s="85" t="s">
        <v>36</v>
      </c>
      <c r="C24" s="86"/>
      <c r="D24" s="87"/>
      <c r="E24" s="37">
        <f>SUM(E19:E23)</f>
        <v>-2358735.1186000002</v>
      </c>
      <c r="F24" s="38" t="s">
        <v>4</v>
      </c>
      <c r="G24" s="37">
        <f>E24</f>
        <v>-2358735.1186000002</v>
      </c>
      <c r="H24" s="38" t="s">
        <v>4</v>
      </c>
      <c r="I24" s="20"/>
    </row>
    <row r="25" spans="1:9" x14ac:dyDescent="0.25">
      <c r="A25" s="20"/>
      <c r="B25" s="75" t="s">
        <v>30</v>
      </c>
      <c r="C25" s="76"/>
      <c r="D25" s="76"/>
      <c r="E25" s="76"/>
      <c r="F25" s="76"/>
      <c r="G25" s="76"/>
      <c r="H25" s="77"/>
      <c r="I25" s="20"/>
    </row>
    <row r="26" spans="1:9" x14ac:dyDescent="0.25">
      <c r="A26" s="20"/>
      <c r="B26" s="85" t="s">
        <v>31</v>
      </c>
      <c r="C26" s="86"/>
      <c r="D26" s="87"/>
      <c r="E26" s="37">
        <f>'Fane 9. Kontrol af PL2015'!G36</f>
        <v>10109929.880129158</v>
      </c>
      <c r="F26" s="38" t="s">
        <v>4</v>
      </c>
      <c r="G26" s="37">
        <f>E26</f>
        <v>10109929.880129158</v>
      </c>
      <c r="H26" s="38" t="s">
        <v>4</v>
      </c>
      <c r="I26" s="20"/>
    </row>
    <row r="27" spans="1:9" x14ac:dyDescent="0.25">
      <c r="A27" s="20"/>
      <c r="B27" s="75" t="s">
        <v>37</v>
      </c>
      <c r="C27" s="76"/>
      <c r="D27" s="76"/>
      <c r="E27" s="76"/>
      <c r="F27" s="77"/>
      <c r="G27" s="40">
        <f>G13+G15+G17+G24+G26</f>
        <v>95102240.726343095</v>
      </c>
      <c r="H27" s="41" t="s">
        <v>4</v>
      </c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</sheetData>
  <mergeCells count="21">
    <mergeCell ref="B16:H16"/>
    <mergeCell ref="B8:H8"/>
    <mergeCell ref="B19:D19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3:D23"/>
    <mergeCell ref="B25:H25"/>
    <mergeCell ref="B14:H14"/>
    <mergeCell ref="B15:D15"/>
    <mergeCell ref="B18:H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26882057.813250385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65110348.012595333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6367877.1766961124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98360283.002541825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91992405.825845718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0.22771848683340187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209483.71454825811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26882057.813250385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537641.15626500768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65110348.012595333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592504.16691461753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1130145.3231796252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-27065327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-16294813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-10770514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1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-10770514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31938.68</v>
      </c>
      <c r="F10" s="10">
        <f>E10/D10</f>
        <v>425.84906666666666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358973.86</v>
      </c>
      <c r="F11" s="10">
        <f t="shared" ref="F11:F30" si="0">E11/D11</f>
        <v>7179.4771999999994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122653.23</v>
      </c>
      <c r="F12" s="10">
        <f t="shared" si="0"/>
        <v>6132.6615000000002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2269538.83</v>
      </c>
      <c r="F13" s="10">
        <f t="shared" si="0"/>
        <v>30260.517733333334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</v>
      </c>
      <c r="E14" s="46">
        <v>158404.14000000001</v>
      </c>
      <c r="F14" s="10">
        <f t="shared" si="0"/>
        <v>31680.828000000001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277001.8</v>
      </c>
      <c r="F15" s="10">
        <f t="shared" si="0"/>
        <v>13850.09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60</v>
      </c>
      <c r="E16" s="46">
        <v>75475.22</v>
      </c>
      <c r="F16" s="10">
        <f t="shared" si="0"/>
        <v>1257.9203333333332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8037296.6100000003</v>
      </c>
      <c r="F17" s="10">
        <f t="shared" si="0"/>
        <v>107163.95480000001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40</v>
      </c>
      <c r="E18" s="46">
        <v>71957.539999999994</v>
      </c>
      <c r="F18" s="10">
        <f t="shared" si="0"/>
        <v>1798.9384999999997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30</v>
      </c>
      <c r="E19" s="46">
        <v>2153184.14</v>
      </c>
      <c r="F19" s="10">
        <f t="shared" si="0"/>
        <v>71772.804666666678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50</v>
      </c>
      <c r="E20" s="46">
        <v>2197704.59</v>
      </c>
      <c r="F20" s="10">
        <f t="shared" si="0"/>
        <v>43954.091799999995</v>
      </c>
      <c r="G20" s="3" t="s">
        <v>4</v>
      </c>
      <c r="H20" s="1"/>
    </row>
    <row r="21" spans="1:8" x14ac:dyDescent="0.25">
      <c r="A21" s="1"/>
      <c r="B21" s="50" t="s">
        <v>118</v>
      </c>
      <c r="C21" s="47">
        <v>2015</v>
      </c>
      <c r="D21" s="47">
        <v>40</v>
      </c>
      <c r="E21" s="46">
        <v>32871.46</v>
      </c>
      <c r="F21" s="10">
        <f t="shared" si="0"/>
        <v>821.78649999999993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10</v>
      </c>
      <c r="E22" s="46">
        <v>22727.200000000001</v>
      </c>
      <c r="F22" s="10">
        <f t="shared" si="0"/>
        <v>2272.7200000000003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20</v>
      </c>
      <c r="E23" s="46">
        <v>134730.84</v>
      </c>
      <c r="F23" s="10">
        <f t="shared" si="0"/>
        <v>6736.5419999999995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60</v>
      </c>
      <c r="E24" s="46">
        <v>79700.479999999996</v>
      </c>
      <c r="F24" s="10">
        <f t="shared" si="0"/>
        <v>1328.3413333333333</v>
      </c>
      <c r="G24" s="3" t="s">
        <v>4</v>
      </c>
      <c r="H24" s="1"/>
    </row>
    <row r="25" spans="1:8" x14ac:dyDescent="0.25">
      <c r="A25" s="1"/>
      <c r="B25" s="50" t="s">
        <v>124</v>
      </c>
      <c r="C25" s="47">
        <v>2015</v>
      </c>
      <c r="D25" s="47">
        <v>75</v>
      </c>
      <c r="E25" s="46">
        <v>483961.79</v>
      </c>
      <c r="F25" s="10">
        <f t="shared" si="0"/>
        <v>6452.8238666666666</v>
      </c>
      <c r="G25" s="3" t="s">
        <v>4</v>
      </c>
      <c r="H25" s="1"/>
    </row>
    <row r="26" spans="1:8" x14ac:dyDescent="0.25">
      <c r="A26" s="1"/>
      <c r="B26" s="50" t="s">
        <v>125</v>
      </c>
      <c r="C26" s="47">
        <v>2015</v>
      </c>
      <c r="D26" s="47">
        <v>50</v>
      </c>
      <c r="E26" s="46">
        <v>173596.47</v>
      </c>
      <c r="F26" s="10">
        <f t="shared" si="0"/>
        <v>3471.9294</v>
      </c>
      <c r="G26" s="3" t="s">
        <v>4</v>
      </c>
      <c r="H26" s="1"/>
    </row>
    <row r="27" spans="1:8" x14ac:dyDescent="0.25">
      <c r="A27" s="1"/>
      <c r="B27" s="50" t="s">
        <v>119</v>
      </c>
      <c r="C27" s="47">
        <v>2015</v>
      </c>
      <c r="D27" s="47">
        <v>30</v>
      </c>
      <c r="E27" s="46">
        <v>27241.69</v>
      </c>
      <c r="F27" s="10">
        <f t="shared" si="0"/>
        <v>908.05633333333333</v>
      </c>
      <c r="G27" s="3" t="s">
        <v>4</v>
      </c>
      <c r="H27" s="1"/>
    </row>
    <row r="28" spans="1:8" x14ac:dyDescent="0.25">
      <c r="A28" s="1"/>
      <c r="B28" s="50" t="s">
        <v>126</v>
      </c>
      <c r="C28" s="47">
        <v>2015</v>
      </c>
      <c r="D28" s="47">
        <v>75</v>
      </c>
      <c r="E28" s="46">
        <v>154373.45000000001</v>
      </c>
      <c r="F28" s="10">
        <f t="shared" si="0"/>
        <v>2058.3126666666667</v>
      </c>
      <c r="G28" s="3" t="s">
        <v>4</v>
      </c>
      <c r="H28" s="1"/>
    </row>
    <row r="29" spans="1:8" x14ac:dyDescent="0.25">
      <c r="A29" s="1"/>
      <c r="B29" s="50" t="s">
        <v>127</v>
      </c>
      <c r="C29" s="47">
        <v>2015</v>
      </c>
      <c r="D29" s="47">
        <v>5</v>
      </c>
      <c r="E29" s="46">
        <v>1289318.53</v>
      </c>
      <c r="F29" s="10">
        <f t="shared" si="0"/>
        <v>257863.70600000001</v>
      </c>
      <c r="G29" s="3" t="s">
        <v>4</v>
      </c>
      <c r="H29" s="1"/>
    </row>
    <row r="30" spans="1:8" x14ac:dyDescent="0.25">
      <c r="A30" s="1"/>
      <c r="B30" s="50" t="s">
        <v>128</v>
      </c>
      <c r="C30" s="47">
        <v>2015</v>
      </c>
      <c r="D30" s="47">
        <v>5</v>
      </c>
      <c r="E30" s="46">
        <v>591256.27</v>
      </c>
      <c r="F30" s="10">
        <f t="shared" si="0"/>
        <v>118251.254</v>
      </c>
      <c r="G30" s="3" t="s">
        <v>4</v>
      </c>
      <c r="H30" s="1"/>
    </row>
    <row r="31" spans="1:8" x14ac:dyDescent="0.25">
      <c r="A31" s="1"/>
      <c r="B31" s="93" t="s">
        <v>129</v>
      </c>
      <c r="C31" s="94"/>
      <c r="D31" s="94"/>
      <c r="E31" s="95"/>
      <c r="F31" s="18">
        <f>SUM(F10:F30)</f>
        <v>715642.60569999996</v>
      </c>
      <c r="G31" s="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4401308.54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3146500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1254808.54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68386.13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58386.130000000005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214440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600000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-385560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348865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-348865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1980450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2388340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2015'!F31</f>
        <v>715642.60569999996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-2937504.7886000001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9" zoomScaleNormal="100" workbookViewId="0">
      <selection activeCell="E34" sqref="E34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95836570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50678200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5731643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1175838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3207183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60792864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12641692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12641692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-6929464.5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-18789695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-42388820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-68107979.5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5326576.5</v>
      </c>
      <c r="F28" s="6" t="s">
        <v>4</v>
      </c>
      <c r="G28" s="16">
        <f>IF(E28&lt;0,0,-E28)</f>
        <v>-5326576.5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676732.6198708415</v>
      </c>
      <c r="F30" s="6" t="s">
        <v>4</v>
      </c>
      <c r="G30" s="17">
        <f>-$E$30</f>
        <v>-676732.6198708415</v>
      </c>
      <c r="H30" s="6" t="s">
        <v>4</v>
      </c>
      <c r="I30" s="1"/>
    </row>
    <row r="31" spans="1:9" x14ac:dyDescent="0.25">
      <c r="A31" s="1"/>
      <c r="B31" s="116" t="s">
        <v>130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131</v>
      </c>
      <c r="C32" s="114"/>
      <c r="D32" s="115"/>
      <c r="E32" s="46">
        <v>77446496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2276835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79723331</v>
      </c>
      <c r="F35" s="6" t="s">
        <v>4</v>
      </c>
      <c r="G35" s="17">
        <f>-E35</f>
        <v>-79723331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10109929.880129158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2016-12-15T12:53:48Z</dcterms:modified>
</cp:coreProperties>
</file>