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15915" windowHeight="738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  <sheet name="Ark1" sheetId="20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C10" i="4" l="1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C25" i="8" l="1"/>
  <c r="E31" i="19" l="1"/>
  <c r="C36" i="19" l="1"/>
  <c r="E36" i="19" s="1"/>
  <c r="F34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7" i="3" l="1"/>
  <c r="C22" i="8" s="1"/>
  <c r="C9" i="9"/>
  <c r="C15" i="8" s="1"/>
  <c r="E29" i="19"/>
  <c r="C12" i="8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39" i="2" l="1"/>
  <c r="F40" i="2"/>
  <c r="F41" i="2"/>
  <c r="C9" i="12" l="1"/>
  <c r="C31" i="8" s="1"/>
  <c r="E31" i="8" s="1"/>
  <c r="F8" i="2" l="1"/>
  <c r="F8" i="7"/>
  <c r="F33" i="7" s="1"/>
  <c r="F42" i="2" l="1"/>
  <c r="C9" i="10" s="1"/>
  <c r="C15" i="11" l="1"/>
  <c r="C28" i="8" s="1"/>
  <c r="C16" i="4"/>
  <c r="C26" i="8" s="1"/>
  <c r="C29" i="3"/>
  <c r="C24" i="8" s="1"/>
  <c r="F35" i="7"/>
  <c r="C18" i="8" s="1"/>
  <c r="C23" i="3"/>
  <c r="C23" i="8" s="1"/>
  <c r="C12" i="3"/>
  <c r="C21" i="8" s="1"/>
  <c r="C10" i="10"/>
  <c r="C17" i="8" s="1"/>
  <c r="F44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<sst xmlns="http://schemas.openxmlformats.org/spreadsheetml/2006/main" count="539" uniqueCount="219">
  <si>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</si>
  <si>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</si>
  <si>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</si>
  <si>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</si>
  <si>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</si>
  <si>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</si>
  <si>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</si>
  <si>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</si>
  <si>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</si>
  <si>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</si>
  <si>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</si>
  <si>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</si>
  <si>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</si>
  <si>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</si>
  <si>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</si>
  <si>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</si>
  <si>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</si>
  <si>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</si>
  <si>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</si>
  <si>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</si>
  <si>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</si>
  <si>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</si>
  <si>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</si>
  <si>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</si>
  <si>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</si>
  <si>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</si>
  <si>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</si>
  <si>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</si>
  <si>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</si>
  <si>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</si>
  <si>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</si>
  <si>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</si>
  <si>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</si>
  <si>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</si>
  <si>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</si>
  <si>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</si>
  <si>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</si>
  <si>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</si>
  <si>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</si>
  <si>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</si>
  <si>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</si>
  <si>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</si>
  <si>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</si>
  <si>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</si>
  <si>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</si>
  <si>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</si>
  <si>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</si>
  <si>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</si>
  <si>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</si>
  <si>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</si>
  <si>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</si>
  <si>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</si>
  <si>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</si>
  <si>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</si>
  <si>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</si>
  <si>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</si>
  <si>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</si>
  <si>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</si>
  <si>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</si>
  <si>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</si>
  <si>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</si>
  <si>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</si>
  <si>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</si>
  <si>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</si>
  <si>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</si>
  <si>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</si>
  <si>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</si>
  <si>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</si>
  <si>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</si>
  <si>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</si>
  <si>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</si>
  <si>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</si>
  <si>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</si>
  <si>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</si>
  <si>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</si>
  <si>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</si>
  <si>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</si>
  <si>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</si>
  <si>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</si>
  <si>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</si>
  <si>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</si>
  <si>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</si>
  <si>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</si>
  <si>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</si>
  <si>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</si>
  <si>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</si>
  <si>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</si>
  <si>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</si>
  <si>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</si>
  <si>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</si>
  <si>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</si>
  <si>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</si>
  <si>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</si>
  <si>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</si>
  <si>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</si>
  <si>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</si>
  <si>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</si>
  <si>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</si>
  <si>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</si>
  <si>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</si>
  <si>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</si>
  <si>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</si>
  <si>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</si>
  <si>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</si>
  <si>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</si>
  <si>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</si>
  <si>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</si>
  <si>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</si>
  <si>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</si>
  <si>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</si>
  <si>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</si>
  <si>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</si>
  <si>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</si>
  <si>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</si>
  <si>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</si>
  <si>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</si>
  <si>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</si>
  <si>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</si>
  <si>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</si>
  <si>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</si>
  <si>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</si>
  <si>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</si>
  <si>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</si>
  <si>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</si>
  <si>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</si>
  <si>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</si>
  <si>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</si>
  <si>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</si>
  <si>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</si>
  <si>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</si>
  <si>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</si>
  <si>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</si>
  <si>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</si>
  <si>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</si>
  <si>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</si>
  <si>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</si>
  <si>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</si>
  <si>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</si>
  <si>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</si>
  <si>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</si>
  <si>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</si>
  <si>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</si>
  <si>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</si>
  <si>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</si>
  <si>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</si>
  <si>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</si>
  <si>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</si>
  <si>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</si>
  <si>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</si>
  <si>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</si>
  <si>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</si>
  <si>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</si>
  <si>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</si>
  <si>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</si>
  <si>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</si>
  <si>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</si>
  <si>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</si>
  <si>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</si>
  <si>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</si>
  <si>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</si>
  <si>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</si>
  <si>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</si>
  <si>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</si>
  <si>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</si>
  <si>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</si>
  <si>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</si>
  <si>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</si>
  <si>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</si>
  <si>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</si>
  <si>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</si>
  <si>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</si>
  <si>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</si>
  <si>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</si>
  <si>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</si>
  <si>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</si>
  <si>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</si>
  <si>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</si>
  <si>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</si>
  <si>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</si>
  <si>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</si>
  <si>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Beluftningsanlæg, bundbeluftbning, Kontruktioner</t>
  </si>
  <si>
    <t>2014</t>
  </si>
  <si>
    <t>50</t>
  </si>
  <si>
    <t>SRO-anlæg, vandværk</t>
  </si>
  <si>
    <t>10</t>
  </si>
  <si>
    <t>Udpumpningsanlæg, rentvandspumper på vandværk</t>
  </si>
  <si>
    <t>25</t>
  </si>
  <si>
    <t>Etageareal vandbehandlingsbygning</t>
  </si>
  <si>
    <t>75</t>
  </si>
  <si>
    <t xml:space="preserve">Afregningsmålere, mekaniske </t>
  </si>
  <si>
    <t>8</t>
  </si>
  <si>
    <t>Afregningsmålere, elektroniske ≤ Ø 110mm (Qn 10)</t>
  </si>
  <si>
    <t>Ø 50mm &lt; Ledningsnet ≤ Ø110 mm</t>
  </si>
  <si>
    <t>Stik på ledningsnet, Konstruktioner</t>
  </si>
  <si>
    <t>Køretøjer, små lastvogne (&lt; 3.500 kg.)</t>
  </si>
  <si>
    <t>5</t>
  </si>
  <si>
    <t>Boring (inkl. etablering, forerør, filter og prøvepumpning)</t>
  </si>
  <si>
    <t>30</t>
  </si>
  <si>
    <t>Sikring, mindre avanceret (hegne, porte), Mek./EL</t>
  </si>
  <si>
    <t>Laboratorium (bygning, inkl. inventar+udstyr), Mek./EL</t>
  </si>
  <si>
    <t>Etageareal kontor og mandskabsfaciliteter</t>
  </si>
  <si>
    <t>Ledelsessystem</t>
  </si>
  <si>
    <t>Fjernaflæsning af målere</t>
  </si>
  <si>
    <t>Kvalitetssikring</t>
  </si>
  <si>
    <t>Tjenestemandspensioner</t>
  </si>
  <si>
    <t>Ejendomsskatter</t>
  </si>
  <si>
    <t>Selskabsskatter</t>
  </si>
  <si>
    <t xml:space="preserve">kr. </t>
  </si>
  <si>
    <t>Køb af ydelser og produkter, der er omfattet af prisloftreguleringen, hos et andet selskab</t>
  </si>
  <si>
    <t>Elanlæg - vandværk</t>
  </si>
  <si>
    <t>Ø110 mm &lt; Ledningsnet ≤ Ø 250 mm</t>
  </si>
  <si>
    <t>Ø 250 mm &lt; Ledningsnet ≤ Ø 500mm</t>
  </si>
  <si>
    <t>Pumpestation (inkl. evt. hydrofor)/trykforøger, SRO</t>
  </si>
  <si>
    <t>Modelværktøj</t>
  </si>
  <si>
    <t>Hillerød Vand AS</t>
  </si>
  <si>
    <t>V081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</si>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</sst>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6" t="s">
        <v>58</v>
      </c>
      <c r="E8" s="226"/>
      <c r="F8" s="226"/>
      <c r="G8" s="123"/>
      <c r="H8" s="123"/>
      <c r="I8" s="123"/>
    </row>
    <row r="9" spans="1:9" x14ac:dyDescent="0.25">
      <c r="A9" s="121"/>
      <c r="B9" s="121"/>
      <c r="C9" s="121"/>
      <c r="D9" s="237" t="s">
        <v>106</v>
      </c>
      <c r="E9" s="237"/>
      <c r="F9" s="237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7" t="s">
        <v>59</v>
      </c>
      <c r="E13" s="227"/>
      <c r="F13" s="22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8" t="s">
        <v>60</v>
      </c>
      <c r="E16" s="229"/>
      <c r="F16" s="230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1" t="s">
        <v>2</v>
      </c>
      <c r="E17" s="232"/>
      <c r="F17" s="233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1" t="s">
        <v>128</v>
      </c>
      <c r="E18" s="232"/>
      <c r="F18" s="233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4" t="s">
        <v>44</v>
      </c>
      <c r="E19" s="235"/>
      <c r="F19" s="236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4" t="s">
        <v>61</v>
      </c>
      <c r="E20" s="235"/>
      <c r="F20" s="236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4" t="s">
        <v>87</v>
      </c>
      <c r="E21" s="235"/>
      <c r="F21" s="236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4" t="s">
        <v>62</v>
      </c>
      <c r="E22" s="235"/>
      <c r="F22" s="236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3" t="s">
        <v>42</v>
      </c>
      <c r="E23" s="254"/>
      <c r="F23" s="255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0" t="s">
        <v>63</v>
      </c>
      <c r="E24" s="251"/>
      <c r="F24" s="252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7" t="s">
        <v>43</v>
      </c>
      <c r="E25" s="248"/>
      <c r="F25" s="249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4" t="s">
        <v>64</v>
      </c>
      <c r="E26" s="245"/>
      <c r="F26" s="246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8" t="s">
        <v>137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1" t="s">
        <v>138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Hillerød Vand AS</v>
      </c>
      <c r="B1" s="56"/>
      <c r="C1" s="56"/>
      <c r="D1" s="56"/>
      <c r="E1" s="56"/>
    </row>
    <row r="2" spans="1:5" x14ac:dyDescent="0.25">
      <c r="A2" s="220" t="str">
        <f>'1. Forside'!A2</f>
        <v>V081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118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201</v>
      </c>
      <c r="C7" s="51">
        <v>87000</v>
      </c>
      <c r="D7" s="190" t="s">
        <v>0</v>
      </c>
      <c r="E7" s="56"/>
    </row>
    <row r="8" spans="1:5" x14ac:dyDescent="0.25">
      <c r="A8" s="56"/>
      <c r="B8" s="212" t="s">
        <v>202</v>
      </c>
      <c r="C8" s="51">
        <v>405000</v>
      </c>
      <c r="D8" s="190" t="s">
        <v>0</v>
      </c>
      <c r="E8" s="56"/>
    </row>
    <row r="9" spans="1:5" x14ac:dyDescent="0.25">
      <c r="A9" s="56"/>
      <c r="B9" s="212" t="s">
        <v>203</v>
      </c>
      <c r="C9" s="51">
        <v>16000</v>
      </c>
      <c r="D9" s="190" t="s">
        <v>0</v>
      </c>
      <c r="E9" s="56"/>
    </row>
    <row r="10" spans="1:5" x14ac:dyDescent="0.25">
      <c r="A10" s="56"/>
      <c r="B10" s="54" t="s">
        <v>36</v>
      </c>
      <c r="C10" s="55">
        <f>SUM(C7:C9)</f>
        <v>508000</v>
      </c>
      <c r="D10" s="191" t="s">
        <v>0</v>
      </c>
      <c r="E10" s="56"/>
    </row>
    <row r="11" spans="1:5" x14ac:dyDescent="0.25">
      <c r="A11" s="56"/>
      <c r="B11" s="56"/>
      <c r="C11" s="182"/>
      <c r="D11" s="56"/>
      <c r="E11" s="56"/>
    </row>
    <row r="12" spans="1:5" x14ac:dyDescent="0.25">
      <c r="A12" s="56"/>
      <c r="B12" s="56"/>
      <c r="C12" s="182"/>
      <c r="D12" s="56"/>
      <c r="E12" s="56"/>
    </row>
    <row r="13" spans="1:5" ht="27.2" customHeight="1" x14ac:dyDescent="0.25">
      <c r="A13" s="56"/>
      <c r="B13" s="20" t="s">
        <v>146</v>
      </c>
      <c r="C13" s="192"/>
      <c r="D13" s="189"/>
      <c r="E13" s="56"/>
    </row>
    <row r="14" spans="1:5" ht="16.7" customHeight="1" x14ac:dyDescent="0.25">
      <c r="A14" s="56"/>
      <c r="B14" s="108" t="s">
        <v>147</v>
      </c>
      <c r="C14" s="19">
        <v>518068</v>
      </c>
      <c r="D14" s="151" t="s">
        <v>0</v>
      </c>
      <c r="E14" s="56"/>
    </row>
    <row r="15" spans="1:5" ht="16.7" customHeight="1" x14ac:dyDescent="0.25">
      <c r="A15" s="56"/>
      <c r="B15" s="108" t="s">
        <v>148</v>
      </c>
      <c r="C15" s="40">
        <v>497588</v>
      </c>
      <c r="D15" s="151" t="s">
        <v>0</v>
      </c>
      <c r="E15" s="56"/>
    </row>
    <row r="16" spans="1:5" x14ac:dyDescent="0.25">
      <c r="A16" s="56"/>
      <c r="B16" s="28" t="s">
        <v>149</v>
      </c>
      <c r="C16" s="55">
        <f>C14-C15</f>
        <v>20480</v>
      </c>
      <c r="D16" s="153" t="s">
        <v>0</v>
      </c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x14ac:dyDescent="0.25">
      <c r="A19" s="56"/>
      <c r="B19" s="193"/>
      <c r="C19" s="56"/>
      <c r="D19" s="56"/>
      <c r="E19" s="56"/>
    </row>
    <row r="20" spans="1:5" ht="15.75" hidden="1" x14ac:dyDescent="0.25">
      <c r="B20" s="194"/>
      <c r="E20" s="195"/>
    </row>
    <row r="21" spans="1:5" ht="15.75" hidden="1" x14ac:dyDescent="0.25">
      <c r="B21" s="195"/>
      <c r="C21" s="195"/>
    </row>
    <row r="22" spans="1:5" ht="15.75" hidden="1" x14ac:dyDescent="0.25">
      <c r="B22" s="195"/>
      <c r="E22" s="195"/>
    </row>
    <row r="23" spans="1:5" ht="15.75" hidden="1" x14ac:dyDescent="0.25">
      <c r="B23" s="195"/>
      <c r="D23" s="195"/>
    </row>
    <row r="24" spans="1:5" ht="15.75" hidden="1" x14ac:dyDescent="0.25">
      <c r="B24" s="195"/>
      <c r="C24" s="195"/>
    </row>
    <row r="25" spans="1:5" ht="15.75" hidden="1" x14ac:dyDescent="0.25">
      <c r="B25" s="195"/>
      <c r="C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5"/>
      <c r="D28" s="195"/>
    </row>
    <row r="29" spans="1:5" ht="15.75" hidden="1" x14ac:dyDescent="0.25">
      <c r="B29" s="194"/>
      <c r="C29" s="194"/>
    </row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4"/>
    </row>
    <row r="65" spans="1:5" hidden="1" x14ac:dyDescent="0.25"/>
    <row r="66" spans="1:5" hidden="1" x14ac:dyDescent="0.25"/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>
      <c r="A73" s="185"/>
      <c r="B73" s="185"/>
      <c r="C73" s="185"/>
      <c r="D73" s="185"/>
      <c r="E73" s="185"/>
    </row>
    <row r="74" spans="1:5" hidden="1" x14ac:dyDescent="0.25"/>
    <row r="75" spans="1:5" hidden="1" x14ac:dyDescent="0.25"/>
    <row r="76" spans="1:5" hidden="1" x14ac:dyDescent="0.25"/>
    <row r="77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Hillerød Vand AS</v>
      </c>
      <c r="B1" s="26"/>
      <c r="C1" s="26"/>
      <c r="D1" s="26"/>
      <c r="E1" s="26"/>
    </row>
    <row r="2" spans="1:5" x14ac:dyDescent="0.25">
      <c r="A2" s="221" t="str">
        <f>'1. Forside'!A2</f>
        <v>V081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176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365140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365140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517541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123800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393741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Hillerød Vand AS</v>
      </c>
      <c r="B1" s="26"/>
      <c r="C1" s="26"/>
      <c r="D1" s="26"/>
      <c r="E1" s="26"/>
    </row>
    <row r="2" spans="1:5" x14ac:dyDescent="0.25">
      <c r="A2" s="221" t="str">
        <f>'1. Forside'!A2</f>
        <v>V081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177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1555189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1555189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Hillerød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V081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178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41021395.631348431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12248434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619729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-54133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778300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13592330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331105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331105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863798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-85745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-2303584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-8874466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-11263795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3523438</v>
      </c>
      <c r="D27" s="79" t="s">
        <v>0</v>
      </c>
      <c r="E27" s="10">
        <f>IF(C27&lt;0,0,-C27)</f>
        <v>-3523438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37498278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37498278</v>
      </c>
      <c r="D36" s="79" t="s">
        <v>0</v>
      </c>
      <c r="E36" s="10">
        <f>-C36</f>
        <v>-37498278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-320.36865156888962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Hillerød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V081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179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2058401</v>
      </c>
      <c r="D7" s="222" t="s">
        <v>0</v>
      </c>
      <c r="E7" s="223">
        <v>829775</v>
      </c>
      <c r="F7" s="222" t="s">
        <v>0</v>
      </c>
      <c r="G7" s="223">
        <v>863798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863798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-1194603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2058401</v>
      </c>
      <c r="D11" s="153" t="s">
        <v>0</v>
      </c>
      <c r="E11" s="55">
        <f>C11+E7-E8-E9</f>
        <v>2888176</v>
      </c>
      <c r="F11" s="153" t="s">
        <v>0</v>
      </c>
      <c r="G11" s="55">
        <f>E11+G7-G8-G9</f>
        <v>2888176</v>
      </c>
      <c r="H11" s="153" t="s">
        <v>0</v>
      </c>
      <c r="I11" s="55">
        <f>G11+I7-I8-I9</f>
        <v>2888176</v>
      </c>
      <c r="J11" s="153" t="s">
        <v>0</v>
      </c>
      <c r="K11" s="55">
        <f>K7-K8-K9+K10+I11</f>
        <v>1693573</v>
      </c>
      <c r="L11" s="153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sheetProtection password="C6ED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Hillerød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V081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8877666.9766755793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-33735.1345113672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-443883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8400048.8421642128</v>
      </c>
      <c r="D13" s="79" t="s">
        <v>0</v>
      </c>
      <c r="E13" s="6">
        <f>C13</f>
        <v>8400048.8421642128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11849391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216</v>
      </c>
      <c r="C16" s="14">
        <f>'6. Gennemførte investeringer'!F44</f>
        <v>1031632.0976500001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-252691.1247000001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investeringer'!F35</f>
        <v>730893.33333333326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13359225.306283334</v>
      </c>
      <c r="D19" s="79" t="s">
        <v>0</v>
      </c>
      <c r="E19" s="8">
        <f>C19</f>
        <v>13359225.306283334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omkostninger'!C12</f>
        <v>2346500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omkostninger'!C17</f>
        <v>10406250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omkostninger'!C23</f>
        <v>141600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omkostninger'!C29</f>
        <v>-1170723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servicemål'!C10</f>
        <v>508000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servicemål'!C16</f>
        <v>20480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365140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393741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13010988</v>
      </c>
      <c r="D29" s="79" t="s">
        <v>0</v>
      </c>
      <c r="E29" s="6">
        <f>C29</f>
        <v>13010988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-320.36865156888962</v>
      </c>
      <c r="D33" s="79" t="s">
        <v>0</v>
      </c>
      <c r="E33" s="12">
        <f>C33</f>
        <v>-320.36865156888962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34769941.779795974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1664938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20.88362556431289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14.63339282291351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Hillerød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V081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124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8877666.9766755793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8877666.9766755793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8877666.9766755793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-33735.1345113672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Hillerød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V081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4861410.4364275467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8843931.8421642128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8877666.9766755793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2656197.9594213334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443883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Hillerød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V081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122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244439421.93581378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11849391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11849391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6"/>
  <sheetViews>
    <sheetView view="pageLayout" topLeftCell="A13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Hillerød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V081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126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2109164.37</v>
      </c>
      <c r="F8" s="34">
        <f t="shared" ref="F8:F41" si="0">E8/D8</f>
        <v>42183.287400000001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730014.69</v>
      </c>
      <c r="F9" s="34">
        <f t="shared" ref="F9:F38" si="1">E9/D9</f>
        <v>73001.468999999997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186</v>
      </c>
      <c r="E10" s="32">
        <v>733029.57</v>
      </c>
      <c r="F10" s="34">
        <f t="shared" si="1"/>
        <v>29321.182799999999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181</v>
      </c>
      <c r="D11" s="31" t="s">
        <v>188</v>
      </c>
      <c r="E11" s="32">
        <v>211556.9</v>
      </c>
      <c r="F11" s="34">
        <f t="shared" si="1"/>
        <v>2820.7586666666666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 t="s">
        <v>181</v>
      </c>
      <c r="D12" s="31" t="s">
        <v>190</v>
      </c>
      <c r="E12" s="32">
        <v>62194.53</v>
      </c>
      <c r="F12" s="34">
        <f t="shared" si="1"/>
        <v>7774.3162499999999</v>
      </c>
      <c r="G12" s="35" t="s">
        <v>0</v>
      </c>
      <c r="H12" s="26"/>
    </row>
    <row r="13" spans="1:8" s="148" customFormat="1" x14ac:dyDescent="0.25">
      <c r="A13" s="26"/>
      <c r="B13" s="29" t="s">
        <v>191</v>
      </c>
      <c r="C13" s="30" t="s">
        <v>181</v>
      </c>
      <c r="D13" s="31" t="s">
        <v>184</v>
      </c>
      <c r="E13" s="32">
        <v>5359.7</v>
      </c>
      <c r="F13" s="34">
        <f t="shared" si="1"/>
        <v>535.97</v>
      </c>
      <c r="G13" s="35" t="s">
        <v>0</v>
      </c>
      <c r="H13" s="26"/>
    </row>
    <row r="14" spans="1:8" s="148" customFormat="1" x14ac:dyDescent="0.25">
      <c r="A14" s="26"/>
      <c r="B14" s="29" t="s">
        <v>192</v>
      </c>
      <c r="C14" s="30" t="s">
        <v>181</v>
      </c>
      <c r="D14" s="31" t="s">
        <v>188</v>
      </c>
      <c r="E14" s="32">
        <v>235300.28</v>
      </c>
      <c r="F14" s="34">
        <f t="shared" si="1"/>
        <v>3137.3370666666665</v>
      </c>
      <c r="G14" s="35" t="s">
        <v>0</v>
      </c>
      <c r="H14" s="26"/>
    </row>
    <row r="15" spans="1:8" s="148" customFormat="1" x14ac:dyDescent="0.25">
      <c r="A15" s="26"/>
      <c r="B15" s="29" t="s">
        <v>192</v>
      </c>
      <c r="C15" s="30" t="s">
        <v>181</v>
      </c>
      <c r="D15" s="31" t="s">
        <v>188</v>
      </c>
      <c r="E15" s="32">
        <v>1802475.73</v>
      </c>
      <c r="F15" s="34">
        <f t="shared" si="1"/>
        <v>24033.009733333332</v>
      </c>
      <c r="G15" s="35" t="s">
        <v>0</v>
      </c>
      <c r="H15" s="26"/>
    </row>
    <row r="16" spans="1:8" s="148" customFormat="1" x14ac:dyDescent="0.25">
      <c r="A16" s="26"/>
      <c r="B16" s="29" t="s">
        <v>193</v>
      </c>
      <c r="C16" s="30" t="s">
        <v>181</v>
      </c>
      <c r="D16" s="31" t="s">
        <v>188</v>
      </c>
      <c r="E16" s="32">
        <v>13847.41</v>
      </c>
      <c r="F16" s="34">
        <f t="shared" si="1"/>
        <v>184.63213333333334</v>
      </c>
      <c r="G16" s="35" t="s">
        <v>0</v>
      </c>
      <c r="H16" s="26"/>
    </row>
    <row r="17" spans="1:8" s="148" customFormat="1" x14ac:dyDescent="0.25">
      <c r="A17" s="26"/>
      <c r="B17" s="29" t="s">
        <v>193</v>
      </c>
      <c r="C17" s="30" t="s">
        <v>181</v>
      </c>
      <c r="D17" s="31" t="s">
        <v>188</v>
      </c>
      <c r="E17" s="32">
        <v>8619.83</v>
      </c>
      <c r="F17" s="34">
        <f t="shared" si="1"/>
        <v>114.93106666666667</v>
      </c>
      <c r="G17" s="35" t="s">
        <v>0</v>
      </c>
      <c r="H17" s="26"/>
    </row>
    <row r="18" spans="1:8" s="148" customFormat="1" x14ac:dyDescent="0.25">
      <c r="A18" s="26"/>
      <c r="B18" s="29" t="s">
        <v>192</v>
      </c>
      <c r="C18" s="30" t="s">
        <v>181</v>
      </c>
      <c r="D18" s="31" t="s">
        <v>188</v>
      </c>
      <c r="E18" s="32">
        <v>65568.11</v>
      </c>
      <c r="F18" s="34">
        <f t="shared" si="1"/>
        <v>874.24146666666672</v>
      </c>
      <c r="G18" s="35" t="s">
        <v>0</v>
      </c>
      <c r="H18" s="26"/>
    </row>
    <row r="19" spans="1:8" s="148" customFormat="1" x14ac:dyDescent="0.25">
      <c r="A19" s="26"/>
      <c r="B19" s="29" t="s">
        <v>193</v>
      </c>
      <c r="C19" s="30" t="s">
        <v>181</v>
      </c>
      <c r="D19" s="31" t="s">
        <v>188</v>
      </c>
      <c r="E19" s="32">
        <v>14814.88</v>
      </c>
      <c r="F19" s="34">
        <f t="shared" si="1"/>
        <v>197.53173333333334</v>
      </c>
      <c r="G19" s="35" t="s">
        <v>0</v>
      </c>
      <c r="H19" s="26"/>
    </row>
    <row r="20" spans="1:8" s="148" customFormat="1" x14ac:dyDescent="0.25">
      <c r="A20" s="26"/>
      <c r="B20" s="29" t="s">
        <v>193</v>
      </c>
      <c r="C20" s="30" t="s">
        <v>181</v>
      </c>
      <c r="D20" s="31" t="s">
        <v>188</v>
      </c>
      <c r="E20" s="32">
        <v>14945.22</v>
      </c>
      <c r="F20" s="34">
        <f t="shared" si="1"/>
        <v>199.2696</v>
      </c>
      <c r="G20" s="35" t="s">
        <v>0</v>
      </c>
      <c r="H20" s="26"/>
    </row>
    <row r="21" spans="1:8" s="148" customFormat="1" x14ac:dyDescent="0.25">
      <c r="A21" s="26"/>
      <c r="B21" s="29" t="s">
        <v>193</v>
      </c>
      <c r="C21" s="30" t="s">
        <v>181</v>
      </c>
      <c r="D21" s="31" t="s">
        <v>188</v>
      </c>
      <c r="E21" s="32">
        <v>11127.56</v>
      </c>
      <c r="F21" s="34">
        <f t="shared" si="1"/>
        <v>148.36746666666667</v>
      </c>
      <c r="G21" s="35" t="s">
        <v>0</v>
      </c>
      <c r="H21" s="26"/>
    </row>
    <row r="22" spans="1:8" s="148" customFormat="1" x14ac:dyDescent="0.25">
      <c r="A22" s="26"/>
      <c r="B22" s="29" t="s">
        <v>193</v>
      </c>
      <c r="C22" s="30" t="s">
        <v>181</v>
      </c>
      <c r="D22" s="31" t="s">
        <v>188</v>
      </c>
      <c r="E22" s="32">
        <v>22197.58</v>
      </c>
      <c r="F22" s="34">
        <f t="shared" si="1"/>
        <v>295.96773333333334</v>
      </c>
      <c r="G22" s="35" t="s">
        <v>0</v>
      </c>
      <c r="H22" s="26"/>
    </row>
    <row r="23" spans="1:8" s="148" customFormat="1" x14ac:dyDescent="0.25">
      <c r="A23" s="26"/>
      <c r="B23" s="29" t="s">
        <v>192</v>
      </c>
      <c r="C23" s="30" t="s">
        <v>181</v>
      </c>
      <c r="D23" s="31" t="s">
        <v>188</v>
      </c>
      <c r="E23" s="32">
        <v>345182.03</v>
      </c>
      <c r="F23" s="34">
        <f t="shared" si="1"/>
        <v>4602.4270666666671</v>
      </c>
      <c r="G23" s="35" t="s">
        <v>0</v>
      </c>
      <c r="H23" s="26"/>
    </row>
    <row r="24" spans="1:8" s="148" customFormat="1" x14ac:dyDescent="0.25">
      <c r="A24" s="26"/>
      <c r="B24" s="29" t="s">
        <v>193</v>
      </c>
      <c r="C24" s="30" t="s">
        <v>181</v>
      </c>
      <c r="D24" s="31" t="s">
        <v>188</v>
      </c>
      <c r="E24" s="32">
        <v>8618.15</v>
      </c>
      <c r="F24" s="34">
        <f t="shared" si="1"/>
        <v>114.90866666666666</v>
      </c>
      <c r="G24" s="35" t="s">
        <v>0</v>
      </c>
      <c r="H24" s="26"/>
    </row>
    <row r="25" spans="1:8" s="148" customFormat="1" x14ac:dyDescent="0.25">
      <c r="A25" s="26"/>
      <c r="B25" s="29" t="s">
        <v>193</v>
      </c>
      <c r="C25" s="30" t="s">
        <v>181</v>
      </c>
      <c r="D25" s="31" t="s">
        <v>188</v>
      </c>
      <c r="E25" s="32">
        <v>6618.54</v>
      </c>
      <c r="F25" s="34">
        <f t="shared" si="1"/>
        <v>88.247200000000007</v>
      </c>
      <c r="G25" s="35" t="s">
        <v>0</v>
      </c>
      <c r="H25" s="26"/>
    </row>
    <row r="26" spans="1:8" s="148" customFormat="1" x14ac:dyDescent="0.25">
      <c r="A26" s="26"/>
      <c r="B26" s="29" t="s">
        <v>193</v>
      </c>
      <c r="C26" s="30" t="s">
        <v>181</v>
      </c>
      <c r="D26" s="31" t="s">
        <v>188</v>
      </c>
      <c r="E26" s="32">
        <v>24125.7</v>
      </c>
      <c r="F26" s="34">
        <f t="shared" si="1"/>
        <v>321.67599999999999</v>
      </c>
      <c r="G26" s="35" t="s">
        <v>0</v>
      </c>
      <c r="H26" s="26"/>
    </row>
    <row r="27" spans="1:8" s="148" customFormat="1" x14ac:dyDescent="0.25">
      <c r="A27" s="26"/>
      <c r="B27" s="29" t="s">
        <v>192</v>
      </c>
      <c r="C27" s="30" t="s">
        <v>181</v>
      </c>
      <c r="D27" s="31" t="s">
        <v>188</v>
      </c>
      <c r="E27" s="32">
        <v>156009</v>
      </c>
      <c r="F27" s="34">
        <f t="shared" si="1"/>
        <v>2080.12</v>
      </c>
      <c r="G27" s="35" t="s">
        <v>0</v>
      </c>
      <c r="H27" s="26"/>
    </row>
    <row r="28" spans="1:8" s="148" customFormat="1" x14ac:dyDescent="0.25">
      <c r="A28" s="26"/>
      <c r="B28" s="29" t="s">
        <v>193</v>
      </c>
      <c r="C28" s="30" t="s">
        <v>181</v>
      </c>
      <c r="D28" s="31" t="s">
        <v>188</v>
      </c>
      <c r="E28" s="32">
        <v>70075.73</v>
      </c>
      <c r="F28" s="34">
        <f t="shared" si="1"/>
        <v>934.34306666666657</v>
      </c>
      <c r="G28" s="35" t="s">
        <v>0</v>
      </c>
      <c r="H28" s="26"/>
    </row>
    <row r="29" spans="1:8" s="148" customFormat="1" x14ac:dyDescent="0.25">
      <c r="A29" s="26"/>
      <c r="B29" s="29" t="s">
        <v>193</v>
      </c>
      <c r="C29" s="30" t="s">
        <v>181</v>
      </c>
      <c r="D29" s="31" t="s">
        <v>188</v>
      </c>
      <c r="E29" s="32">
        <v>8886.52</v>
      </c>
      <c r="F29" s="34">
        <f t="shared" si="1"/>
        <v>118.48693333333334</v>
      </c>
      <c r="G29" s="35" t="s">
        <v>0</v>
      </c>
      <c r="H29" s="26"/>
    </row>
    <row r="30" spans="1:8" s="148" customFormat="1" x14ac:dyDescent="0.25">
      <c r="A30" s="26"/>
      <c r="B30" s="29" t="s">
        <v>193</v>
      </c>
      <c r="C30" s="30" t="s">
        <v>181</v>
      </c>
      <c r="D30" s="31" t="s">
        <v>188</v>
      </c>
      <c r="E30" s="32">
        <v>7488.51</v>
      </c>
      <c r="F30" s="34">
        <f t="shared" si="1"/>
        <v>99.846800000000002</v>
      </c>
      <c r="G30" s="35" t="s">
        <v>0</v>
      </c>
      <c r="H30" s="26"/>
    </row>
    <row r="31" spans="1:8" s="148" customFormat="1" x14ac:dyDescent="0.25">
      <c r="A31" s="26"/>
      <c r="B31" s="29" t="s">
        <v>193</v>
      </c>
      <c r="C31" s="30" t="s">
        <v>181</v>
      </c>
      <c r="D31" s="31" t="s">
        <v>188</v>
      </c>
      <c r="E31" s="32">
        <v>14571.63</v>
      </c>
      <c r="F31" s="34">
        <f t="shared" si="1"/>
        <v>194.2884</v>
      </c>
      <c r="G31" s="35" t="s">
        <v>0</v>
      </c>
      <c r="H31" s="26"/>
    </row>
    <row r="32" spans="1:8" s="148" customFormat="1" x14ac:dyDescent="0.25">
      <c r="A32" s="26"/>
      <c r="B32" s="29" t="s">
        <v>193</v>
      </c>
      <c r="C32" s="30" t="s">
        <v>181</v>
      </c>
      <c r="D32" s="31" t="s">
        <v>188</v>
      </c>
      <c r="E32" s="32">
        <v>15134.22</v>
      </c>
      <c r="F32" s="34">
        <f t="shared" si="1"/>
        <v>201.78959999999998</v>
      </c>
      <c r="G32" s="35" t="s">
        <v>0</v>
      </c>
      <c r="H32" s="26"/>
    </row>
    <row r="33" spans="1:8" s="148" customFormat="1" x14ac:dyDescent="0.25">
      <c r="A33" s="26"/>
      <c r="B33" s="29" t="s">
        <v>193</v>
      </c>
      <c r="C33" s="30" t="s">
        <v>181</v>
      </c>
      <c r="D33" s="31" t="s">
        <v>188</v>
      </c>
      <c r="E33" s="32">
        <v>8719.9699999999993</v>
      </c>
      <c r="F33" s="34">
        <f t="shared" si="1"/>
        <v>116.26626666666665</v>
      </c>
      <c r="G33" s="35" t="s">
        <v>0</v>
      </c>
      <c r="H33" s="26"/>
    </row>
    <row r="34" spans="1:8" s="148" customFormat="1" x14ac:dyDescent="0.25">
      <c r="A34" s="26"/>
      <c r="B34" s="29" t="s">
        <v>193</v>
      </c>
      <c r="C34" s="30" t="s">
        <v>181</v>
      </c>
      <c r="D34" s="31" t="s">
        <v>188</v>
      </c>
      <c r="E34" s="32">
        <v>14960.17</v>
      </c>
      <c r="F34" s="34">
        <f t="shared" si="1"/>
        <v>199.46893333333333</v>
      </c>
      <c r="G34" s="35" t="s">
        <v>0</v>
      </c>
      <c r="H34" s="26"/>
    </row>
    <row r="35" spans="1:8" s="148" customFormat="1" x14ac:dyDescent="0.25">
      <c r="A35" s="26"/>
      <c r="B35" s="29" t="s">
        <v>193</v>
      </c>
      <c r="C35" s="30" t="s">
        <v>181</v>
      </c>
      <c r="D35" s="31" t="s">
        <v>188</v>
      </c>
      <c r="E35" s="32">
        <v>21385.74</v>
      </c>
      <c r="F35" s="34">
        <f t="shared" si="1"/>
        <v>285.14320000000004</v>
      </c>
      <c r="G35" s="35" t="s">
        <v>0</v>
      </c>
      <c r="H35" s="26"/>
    </row>
    <row r="36" spans="1:8" s="148" customFormat="1" x14ac:dyDescent="0.25">
      <c r="A36" s="26"/>
      <c r="B36" s="29" t="s">
        <v>194</v>
      </c>
      <c r="C36" s="30" t="s">
        <v>181</v>
      </c>
      <c r="D36" s="31" t="s">
        <v>195</v>
      </c>
      <c r="E36" s="32">
        <v>260397.36</v>
      </c>
      <c r="F36" s="34">
        <f t="shared" si="1"/>
        <v>52079.471999999994</v>
      </c>
      <c r="G36" s="35" t="s">
        <v>0</v>
      </c>
      <c r="H36" s="26"/>
    </row>
    <row r="37" spans="1:8" s="148" customFormat="1" x14ac:dyDescent="0.25">
      <c r="A37" s="26"/>
      <c r="B37" s="29" t="s">
        <v>196</v>
      </c>
      <c r="C37" s="30" t="s">
        <v>181</v>
      </c>
      <c r="D37" s="31" t="s">
        <v>197</v>
      </c>
      <c r="E37" s="32">
        <v>191563.75</v>
      </c>
      <c r="F37" s="34">
        <f t="shared" si="1"/>
        <v>6385.458333333333</v>
      </c>
      <c r="G37" s="35" t="s">
        <v>0</v>
      </c>
      <c r="H37" s="26"/>
    </row>
    <row r="38" spans="1:8" s="148" customFormat="1" x14ac:dyDescent="0.25">
      <c r="A38" s="26"/>
      <c r="B38" s="29" t="s">
        <v>183</v>
      </c>
      <c r="C38" s="30" t="s">
        <v>181</v>
      </c>
      <c r="D38" s="31" t="s">
        <v>184</v>
      </c>
      <c r="E38" s="32">
        <v>25863.200000000001</v>
      </c>
      <c r="F38" s="34">
        <f t="shared" si="1"/>
        <v>2586.3200000000002</v>
      </c>
      <c r="G38" s="35" t="s">
        <v>0</v>
      </c>
      <c r="H38" s="26"/>
    </row>
    <row r="39" spans="1:8" s="148" customFormat="1" x14ac:dyDescent="0.25">
      <c r="A39" s="26"/>
      <c r="B39" s="29" t="s">
        <v>198</v>
      </c>
      <c r="C39" s="30" t="s">
        <v>181</v>
      </c>
      <c r="D39" s="31" t="s">
        <v>186</v>
      </c>
      <c r="E39" s="32">
        <v>38175</v>
      </c>
      <c r="F39" s="34">
        <f t="shared" si="0"/>
        <v>1527</v>
      </c>
      <c r="G39" s="35" t="s">
        <v>0</v>
      </c>
      <c r="H39" s="26"/>
    </row>
    <row r="40" spans="1:8" s="148" customFormat="1" x14ac:dyDescent="0.25">
      <c r="A40" s="26"/>
      <c r="B40" s="29" t="s">
        <v>199</v>
      </c>
      <c r="C40" s="30" t="s">
        <v>181</v>
      </c>
      <c r="D40" s="31" t="s">
        <v>184</v>
      </c>
      <c r="E40" s="32">
        <v>56327.02</v>
      </c>
      <c r="F40" s="34">
        <f t="shared" si="0"/>
        <v>5632.7019999999993</v>
      </c>
      <c r="G40" s="35" t="s">
        <v>0</v>
      </c>
      <c r="H40" s="26"/>
    </row>
    <row r="41" spans="1:8" s="148" customFormat="1" x14ac:dyDescent="0.25">
      <c r="A41" s="26"/>
      <c r="B41" s="29" t="s">
        <v>200</v>
      </c>
      <c r="C41" s="30" t="s">
        <v>181</v>
      </c>
      <c r="D41" s="31" t="s">
        <v>188</v>
      </c>
      <c r="E41" s="32">
        <v>33265.08</v>
      </c>
      <c r="F41" s="34">
        <f t="shared" si="0"/>
        <v>443.53440000000001</v>
      </c>
      <c r="G41" s="35" t="s">
        <v>0</v>
      </c>
      <c r="H41" s="26"/>
    </row>
    <row r="42" spans="1:8" s="148" customFormat="1" x14ac:dyDescent="0.25">
      <c r="A42" s="26"/>
      <c r="B42" s="23" t="s">
        <v>71</v>
      </c>
      <c r="C42" s="158"/>
      <c r="D42" s="158"/>
      <c r="E42" s="158"/>
      <c r="F42" s="36">
        <f>SUM(F8:F41)</f>
        <v>262833.77098333329</v>
      </c>
      <c r="G42" s="37" t="s">
        <v>0</v>
      </c>
      <c r="H42" s="26"/>
    </row>
    <row r="43" spans="1:8" s="148" customFormat="1" x14ac:dyDescent="0.25">
      <c r="A43" s="26"/>
      <c r="B43" s="107" t="s">
        <v>132</v>
      </c>
      <c r="C43" s="159"/>
      <c r="D43" s="159"/>
      <c r="E43" s="159"/>
      <c r="F43" s="66">
        <v>768798.32666666678</v>
      </c>
      <c r="G43" s="37" t="s">
        <v>0</v>
      </c>
      <c r="H43" s="26"/>
    </row>
    <row r="44" spans="1:8" s="148" customFormat="1" x14ac:dyDescent="0.25">
      <c r="A44" s="26"/>
      <c r="B44" s="39" t="s">
        <v>68</v>
      </c>
      <c r="C44" s="160"/>
      <c r="D44" s="160"/>
      <c r="E44" s="161"/>
      <c r="F44" s="38">
        <f>F42+F43</f>
        <v>1031632.0976500001</v>
      </c>
      <c r="G44" s="38" t="s">
        <v>0</v>
      </c>
      <c r="H44" s="26"/>
    </row>
    <row r="45" spans="1:8" s="148" customFormat="1" x14ac:dyDescent="0.25">
      <c r="A45" s="26"/>
      <c r="B45" s="26"/>
      <c r="C45" s="26"/>
      <c r="D45" s="26"/>
      <c r="E45" s="26"/>
      <c r="F45" s="26"/>
      <c r="G45" s="26"/>
      <c r="H45" s="26"/>
    </row>
    <row r="46" spans="1:8" s="148" customFormat="1" x14ac:dyDescent="0.25">
      <c r="A46" s="26"/>
      <c r="B46" s="26"/>
      <c r="C46" s="26"/>
      <c r="D46" s="26"/>
      <c r="E46" s="26"/>
      <c r="F46" s="26"/>
      <c r="G46" s="26"/>
      <c r="H46" s="26"/>
    </row>
    <row r="47" spans="1:8" s="148" customFormat="1" x14ac:dyDescent="0.25">
      <c r="A47" s="26"/>
      <c r="B47" s="26"/>
      <c r="C47" s="26"/>
      <c r="D47" s="26"/>
      <c r="E47" s="26"/>
      <c r="F47" s="26"/>
      <c r="G47" s="26"/>
      <c r="H47" s="26"/>
    </row>
    <row r="48" spans="1:8" s="148" customFormat="1" hidden="1" x14ac:dyDescent="0.25"/>
    <row r="49" s="148" customFormat="1" hidden="1" x14ac:dyDescent="0.25"/>
    <row r="50" s="148" customFormat="1" hidden="1" x14ac:dyDescent="0.25"/>
    <row r="51" s="148" customFormat="1" ht="14.45" hidden="1" customHeight="1" x14ac:dyDescent="0.25"/>
    <row r="52" s="148" customFormat="1" ht="14.45" hidden="1" customHeight="1" x14ac:dyDescent="0.25"/>
    <row r="53" s="148" customFormat="1" ht="15" hidden="1" customHeight="1" x14ac:dyDescent="0.25"/>
    <row r="54" s="148" customFormat="1" ht="15" hidden="1" customHeight="1" x14ac:dyDescent="0.25"/>
    <row r="55" s="148" customFormat="1" ht="15" hidden="1" customHeight="1" x14ac:dyDescent="0.25"/>
    <row r="56" s="148" customFormat="1" ht="15" hidden="1" customHeight="1" x14ac:dyDescent="0.25"/>
    <row r="57" s="148" customFormat="1" ht="15" hidden="1" customHeight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s="148" customFormat="1" hidden="1" x14ac:dyDescent="0.25"/>
    <row r="117" s="148" customFormat="1" hidden="1" x14ac:dyDescent="0.25"/>
    <row r="118" s="148" customFormat="1" hidden="1" x14ac:dyDescent="0.25"/>
    <row r="119" s="148" customFormat="1" hidden="1" x14ac:dyDescent="0.25"/>
    <row r="120" s="148" customFormat="1" hidden="1" x14ac:dyDescent="0.25"/>
    <row r="121" s="148" customFormat="1" hidden="1" x14ac:dyDescent="0.25"/>
    <row r="122" s="148" customFormat="1" hidden="1" x14ac:dyDescent="0.25"/>
    <row r="123" s="148" customFormat="1" hidden="1" x14ac:dyDescent="0.25"/>
    <row r="124" s="148" customFormat="1" hidden="1" x14ac:dyDescent="0.25"/>
    <row r="125" s="148" customFormat="1" hidden="1" x14ac:dyDescent="0.25"/>
    <row r="126" s="148" customFormat="1" hidden="1" x14ac:dyDescent="0.25"/>
    <row r="127" s="148" customFormat="1" hidden="1" x14ac:dyDescent="0.25"/>
    <row r="128" s="148" customFormat="1" hidden="1" x14ac:dyDescent="0.25"/>
    <row r="129" s="148" customFormat="1" hidden="1" x14ac:dyDescent="0.25"/>
    <row r="130" s="148" customFormat="1" hidden="1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Hillerød Vand AS</v>
      </c>
      <c r="B1" s="162"/>
      <c r="C1" s="162"/>
      <c r="D1" s="162"/>
      <c r="E1" s="162"/>
    </row>
    <row r="2" spans="1:5" x14ac:dyDescent="0.25">
      <c r="A2" s="1" t="str">
        <f>'1. Forside'!A2</f>
        <v>V081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121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332567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445791.66666666669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investeringer'!F42</f>
        <v>262833.77098333329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-252691.1247000001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43"/>
  <sheetViews>
    <sheetView view="pageLayout" topLeftCell="A7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Hillerød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V081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120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196</v>
      </c>
      <c r="C8" s="30">
        <v>2015</v>
      </c>
      <c r="D8" s="31">
        <v>30</v>
      </c>
      <c r="E8" s="32">
        <v>1311000</v>
      </c>
      <c r="F8" s="45">
        <f>E8/D8</f>
        <v>43700</v>
      </c>
      <c r="G8" s="35" t="s">
        <v>0</v>
      </c>
      <c r="H8" s="26"/>
    </row>
    <row r="9" spans="1:8" s="148" customFormat="1" x14ac:dyDescent="0.25">
      <c r="A9" s="26"/>
      <c r="B9" s="29" t="s">
        <v>196</v>
      </c>
      <c r="C9" s="30">
        <v>2015</v>
      </c>
      <c r="D9" s="31">
        <v>30</v>
      </c>
      <c r="E9" s="32">
        <v>200000</v>
      </c>
      <c r="F9" s="45">
        <f t="shared" ref="F9:F32" si="0">E9/D9</f>
        <v>6666.666666666667</v>
      </c>
      <c r="G9" s="35" t="s">
        <v>0</v>
      </c>
      <c r="H9" s="26"/>
    </row>
    <row r="10" spans="1:8" s="148" customFormat="1" x14ac:dyDescent="0.25">
      <c r="A10" s="26"/>
      <c r="B10" s="29" t="s">
        <v>200</v>
      </c>
      <c r="C10" s="30">
        <v>2015</v>
      </c>
      <c r="D10" s="31">
        <v>75</v>
      </c>
      <c r="E10" s="32">
        <v>3561000</v>
      </c>
      <c r="F10" s="45">
        <f t="shared" si="0"/>
        <v>47480</v>
      </c>
      <c r="G10" s="35" t="s">
        <v>0</v>
      </c>
      <c r="H10" s="26"/>
    </row>
    <row r="11" spans="1:8" s="148" customFormat="1" x14ac:dyDescent="0.25">
      <c r="A11" s="26"/>
      <c r="B11" s="29" t="s">
        <v>183</v>
      </c>
      <c r="C11" s="30">
        <v>2015</v>
      </c>
      <c r="D11" s="31">
        <v>10</v>
      </c>
      <c r="E11" s="32">
        <v>300000</v>
      </c>
      <c r="F11" s="45">
        <f t="shared" si="0"/>
        <v>30000</v>
      </c>
      <c r="G11" s="35" t="s">
        <v>0</v>
      </c>
      <c r="H11" s="26"/>
    </row>
    <row r="12" spans="1:8" s="148" customFormat="1" x14ac:dyDescent="0.25">
      <c r="A12" s="26"/>
      <c r="B12" s="29" t="s">
        <v>209</v>
      </c>
      <c r="C12" s="30">
        <v>2015</v>
      </c>
      <c r="D12" s="31">
        <v>25</v>
      </c>
      <c r="E12" s="32">
        <v>600000</v>
      </c>
      <c r="F12" s="45">
        <f t="shared" si="0"/>
        <v>24000</v>
      </c>
      <c r="G12" s="35" t="s">
        <v>0</v>
      </c>
      <c r="H12" s="26"/>
    </row>
    <row r="13" spans="1:8" s="148" customFormat="1" x14ac:dyDescent="0.25">
      <c r="A13" s="26"/>
      <c r="B13" s="29" t="s">
        <v>210</v>
      </c>
      <c r="C13" s="30">
        <v>2015</v>
      </c>
      <c r="D13" s="31">
        <v>75</v>
      </c>
      <c r="E13" s="32">
        <v>5000000</v>
      </c>
      <c r="F13" s="45">
        <f t="shared" si="0"/>
        <v>66666.666666666672</v>
      </c>
      <c r="G13" s="35" t="s">
        <v>0</v>
      </c>
      <c r="H13" s="26"/>
    </row>
    <row r="14" spans="1:8" s="148" customFormat="1" x14ac:dyDescent="0.25">
      <c r="A14" s="26"/>
      <c r="B14" s="29" t="s">
        <v>189</v>
      </c>
      <c r="C14" s="30">
        <v>2015</v>
      </c>
      <c r="D14" s="31">
        <v>8</v>
      </c>
      <c r="E14" s="32">
        <v>150000</v>
      </c>
      <c r="F14" s="45">
        <f t="shared" si="0"/>
        <v>18750</v>
      </c>
      <c r="G14" s="35" t="s">
        <v>0</v>
      </c>
      <c r="H14" s="26"/>
    </row>
    <row r="15" spans="1:8" s="148" customFormat="1" x14ac:dyDescent="0.25">
      <c r="A15" s="26"/>
      <c r="B15" s="29" t="s">
        <v>191</v>
      </c>
      <c r="C15" s="30">
        <v>2015</v>
      </c>
      <c r="D15" s="31">
        <v>10</v>
      </c>
      <c r="E15" s="32">
        <v>59000</v>
      </c>
      <c r="F15" s="45">
        <f t="shared" si="0"/>
        <v>5900</v>
      </c>
      <c r="G15" s="35" t="s">
        <v>0</v>
      </c>
      <c r="H15" s="26"/>
    </row>
    <row r="16" spans="1:8" s="148" customFormat="1" x14ac:dyDescent="0.25">
      <c r="A16" s="26"/>
      <c r="B16" s="29" t="s">
        <v>187</v>
      </c>
      <c r="C16" s="30">
        <v>2015</v>
      </c>
      <c r="D16" s="31">
        <v>75</v>
      </c>
      <c r="E16" s="32">
        <v>200000</v>
      </c>
      <c r="F16" s="45">
        <f t="shared" si="0"/>
        <v>2666.6666666666665</v>
      </c>
      <c r="G16" s="35" t="s">
        <v>0</v>
      </c>
      <c r="H16" s="26"/>
    </row>
    <row r="17" spans="1:8" s="148" customFormat="1" x14ac:dyDescent="0.25">
      <c r="A17" s="26"/>
      <c r="B17" s="29" t="s">
        <v>199</v>
      </c>
      <c r="C17" s="30">
        <v>2015</v>
      </c>
      <c r="D17" s="31">
        <v>10</v>
      </c>
      <c r="E17" s="32">
        <v>145000</v>
      </c>
      <c r="F17" s="45">
        <f t="shared" si="0"/>
        <v>14500</v>
      </c>
      <c r="G17" s="35" t="s">
        <v>0</v>
      </c>
      <c r="H17" s="26"/>
    </row>
    <row r="18" spans="1:8" s="148" customFormat="1" x14ac:dyDescent="0.25">
      <c r="A18" s="26"/>
      <c r="B18" s="29" t="s">
        <v>209</v>
      </c>
      <c r="C18" s="30">
        <v>2015</v>
      </c>
      <c r="D18" s="31">
        <v>25</v>
      </c>
      <c r="E18" s="32">
        <v>400000</v>
      </c>
      <c r="F18" s="45">
        <f t="shared" si="0"/>
        <v>16000</v>
      </c>
      <c r="G18" s="35" t="s">
        <v>0</v>
      </c>
      <c r="H18" s="26"/>
    </row>
    <row r="19" spans="1:8" s="148" customFormat="1" x14ac:dyDescent="0.25">
      <c r="A19" s="26"/>
      <c r="B19" s="29" t="s">
        <v>213</v>
      </c>
      <c r="C19" s="30">
        <v>2015</v>
      </c>
      <c r="D19" s="31">
        <v>10</v>
      </c>
      <c r="E19" s="32">
        <v>477000</v>
      </c>
      <c r="F19" s="45">
        <f t="shared" si="0"/>
        <v>47700</v>
      </c>
      <c r="G19" s="35" t="s">
        <v>0</v>
      </c>
      <c r="H19" s="26"/>
    </row>
    <row r="20" spans="1:8" s="148" customFormat="1" x14ac:dyDescent="0.25">
      <c r="A20" s="26"/>
      <c r="B20" s="29" t="s">
        <v>211</v>
      </c>
      <c r="C20" s="30">
        <v>2015</v>
      </c>
      <c r="D20" s="31">
        <v>75</v>
      </c>
      <c r="E20" s="32">
        <v>1366000</v>
      </c>
      <c r="F20" s="45">
        <f t="shared" si="0"/>
        <v>18213.333333333332</v>
      </c>
      <c r="G20" s="35" t="s">
        <v>0</v>
      </c>
      <c r="H20" s="26"/>
    </row>
    <row r="21" spans="1:8" s="148" customFormat="1" x14ac:dyDescent="0.25">
      <c r="A21" s="26"/>
      <c r="B21" s="29" t="s">
        <v>198</v>
      </c>
      <c r="C21" s="30">
        <v>2015</v>
      </c>
      <c r="D21" s="31">
        <v>25</v>
      </c>
      <c r="E21" s="32">
        <v>250000</v>
      </c>
      <c r="F21" s="45">
        <f t="shared" si="0"/>
        <v>10000</v>
      </c>
      <c r="G21" s="35" t="s">
        <v>0</v>
      </c>
      <c r="H21" s="26"/>
    </row>
    <row r="22" spans="1:8" s="148" customFormat="1" x14ac:dyDescent="0.25">
      <c r="A22" s="26"/>
      <c r="B22" s="29" t="s">
        <v>212</v>
      </c>
      <c r="C22" s="30">
        <v>2015</v>
      </c>
      <c r="D22" s="31">
        <v>10</v>
      </c>
      <c r="E22" s="32">
        <v>500000</v>
      </c>
      <c r="F22" s="45">
        <f t="shared" si="0"/>
        <v>50000</v>
      </c>
      <c r="G22" s="35" t="s">
        <v>0</v>
      </c>
      <c r="H22" s="26"/>
    </row>
    <row r="23" spans="1:8" s="148" customFormat="1" x14ac:dyDescent="0.25">
      <c r="A23" s="26"/>
      <c r="B23" s="29" t="s">
        <v>210</v>
      </c>
      <c r="C23" s="30">
        <v>2016</v>
      </c>
      <c r="D23" s="31">
        <v>75</v>
      </c>
      <c r="E23" s="32">
        <v>5000000</v>
      </c>
      <c r="F23" s="45">
        <f t="shared" si="0"/>
        <v>66666.666666666672</v>
      </c>
      <c r="G23" s="35" t="s">
        <v>0</v>
      </c>
      <c r="H23" s="26"/>
    </row>
    <row r="24" spans="1:8" s="148" customFormat="1" x14ac:dyDescent="0.25">
      <c r="A24" s="26"/>
      <c r="B24" s="29" t="s">
        <v>196</v>
      </c>
      <c r="C24" s="30">
        <v>2016</v>
      </c>
      <c r="D24" s="31">
        <v>30</v>
      </c>
      <c r="E24" s="32">
        <v>200000</v>
      </c>
      <c r="F24" s="45">
        <f t="shared" si="0"/>
        <v>6666.666666666667</v>
      </c>
      <c r="G24" s="35" t="s">
        <v>0</v>
      </c>
      <c r="H24" s="26"/>
    </row>
    <row r="25" spans="1:8" s="148" customFormat="1" x14ac:dyDescent="0.25">
      <c r="A25" s="26"/>
      <c r="B25" s="29" t="s">
        <v>187</v>
      </c>
      <c r="C25" s="30">
        <v>2016</v>
      </c>
      <c r="D25" s="31">
        <v>75</v>
      </c>
      <c r="E25" s="32">
        <v>750000</v>
      </c>
      <c r="F25" s="45">
        <f t="shared" si="0"/>
        <v>10000</v>
      </c>
      <c r="G25" s="35" t="s">
        <v>0</v>
      </c>
      <c r="H25" s="26"/>
    </row>
    <row r="26" spans="1:8" s="148" customFormat="1" x14ac:dyDescent="0.25">
      <c r="A26" s="26"/>
      <c r="B26" s="29" t="s">
        <v>196</v>
      </c>
      <c r="C26" s="30">
        <v>2016</v>
      </c>
      <c r="D26" s="31">
        <v>30</v>
      </c>
      <c r="E26" s="32">
        <v>1350000</v>
      </c>
      <c r="F26" s="45">
        <f t="shared" si="0"/>
        <v>45000</v>
      </c>
      <c r="G26" s="35" t="s">
        <v>0</v>
      </c>
      <c r="H26" s="26"/>
    </row>
    <row r="27" spans="1:8" s="148" customFormat="1" x14ac:dyDescent="0.25">
      <c r="A27" s="26"/>
      <c r="B27" s="29" t="s">
        <v>200</v>
      </c>
      <c r="C27" s="30">
        <v>2016</v>
      </c>
      <c r="D27" s="31">
        <v>75</v>
      </c>
      <c r="E27" s="32">
        <v>3300000</v>
      </c>
      <c r="F27" s="45">
        <f t="shared" si="0"/>
        <v>44000</v>
      </c>
      <c r="G27" s="35" t="s">
        <v>0</v>
      </c>
      <c r="H27" s="26"/>
    </row>
    <row r="28" spans="1:8" s="148" customFormat="1" x14ac:dyDescent="0.25">
      <c r="A28" s="26"/>
      <c r="B28" s="29" t="s">
        <v>189</v>
      </c>
      <c r="C28" s="30">
        <v>2016</v>
      </c>
      <c r="D28" s="31">
        <v>8</v>
      </c>
      <c r="E28" s="32">
        <v>150000</v>
      </c>
      <c r="F28" s="45">
        <f t="shared" si="0"/>
        <v>18750</v>
      </c>
      <c r="G28" s="35" t="s">
        <v>0</v>
      </c>
      <c r="H28" s="26"/>
    </row>
    <row r="29" spans="1:8" s="148" customFormat="1" x14ac:dyDescent="0.25">
      <c r="A29" s="26"/>
      <c r="B29" s="29" t="s">
        <v>191</v>
      </c>
      <c r="C29" s="30">
        <v>2016</v>
      </c>
      <c r="D29" s="31">
        <v>10</v>
      </c>
      <c r="E29" s="32">
        <v>59000</v>
      </c>
      <c r="F29" s="45">
        <f t="shared" si="0"/>
        <v>5900</v>
      </c>
      <c r="G29" s="35" t="s">
        <v>0</v>
      </c>
      <c r="H29" s="26"/>
    </row>
    <row r="30" spans="1:8" s="148" customFormat="1" x14ac:dyDescent="0.25">
      <c r="A30" s="26"/>
      <c r="B30" s="29" t="s">
        <v>187</v>
      </c>
      <c r="C30" s="30">
        <v>2016</v>
      </c>
      <c r="D30" s="31">
        <v>75</v>
      </c>
      <c r="E30" s="32">
        <v>200000</v>
      </c>
      <c r="F30" s="45">
        <f t="shared" si="0"/>
        <v>2666.6666666666665</v>
      </c>
      <c r="G30" s="35" t="s">
        <v>0</v>
      </c>
      <c r="H30" s="26"/>
    </row>
    <row r="31" spans="1:8" s="148" customFormat="1" x14ac:dyDescent="0.25">
      <c r="A31" s="26"/>
      <c r="B31" s="29" t="s">
        <v>194</v>
      </c>
      <c r="C31" s="30">
        <v>2016</v>
      </c>
      <c r="D31" s="31">
        <v>5</v>
      </c>
      <c r="E31" s="32">
        <v>300000</v>
      </c>
      <c r="F31" s="45">
        <f t="shared" si="0"/>
        <v>60000</v>
      </c>
      <c r="G31" s="35" t="s">
        <v>0</v>
      </c>
      <c r="H31" s="26"/>
    </row>
    <row r="32" spans="1:8" s="148" customFormat="1" x14ac:dyDescent="0.25">
      <c r="A32" s="26"/>
      <c r="B32" s="29" t="s">
        <v>191</v>
      </c>
      <c r="C32" s="30">
        <v>2016</v>
      </c>
      <c r="D32" s="31">
        <v>10</v>
      </c>
      <c r="E32" s="32">
        <v>690000</v>
      </c>
      <c r="F32" s="45">
        <f t="shared" si="0"/>
        <v>69000</v>
      </c>
      <c r="G32" s="35" t="s">
        <v>0</v>
      </c>
      <c r="H32" s="26"/>
    </row>
    <row r="33" spans="1:8" s="148" customFormat="1" x14ac:dyDescent="0.25">
      <c r="A33" s="26"/>
      <c r="B33" s="109" t="s">
        <v>72</v>
      </c>
      <c r="C33" s="165"/>
      <c r="D33" s="166"/>
      <c r="E33" s="167"/>
      <c r="F33" s="46">
        <f>SUMIF(C8:C32,"2015",F8:F32)</f>
        <v>402243.33333333331</v>
      </c>
      <c r="G33" s="47" t="s">
        <v>0</v>
      </c>
      <c r="H33" s="26"/>
    </row>
    <row r="34" spans="1:8" s="148" customFormat="1" x14ac:dyDescent="0.25">
      <c r="A34" s="26"/>
      <c r="B34" s="107" t="s">
        <v>130</v>
      </c>
      <c r="C34" s="168"/>
      <c r="D34" s="169"/>
      <c r="E34" s="170"/>
      <c r="F34" s="46">
        <f>SUMIF(C8:C32,"2016",F8:F32)</f>
        <v>328650</v>
      </c>
      <c r="G34" s="47" t="s">
        <v>0</v>
      </c>
      <c r="H34" s="26"/>
    </row>
    <row r="35" spans="1:8" s="148" customFormat="1" x14ac:dyDescent="0.25">
      <c r="A35" s="26"/>
      <c r="B35" s="50" t="s">
        <v>36</v>
      </c>
      <c r="C35" s="171"/>
      <c r="D35" s="172"/>
      <c r="E35" s="172"/>
      <c r="F35" s="48">
        <f>F33+F34</f>
        <v>730893.33333333326</v>
      </c>
      <c r="G35" s="49" t="s">
        <v>0</v>
      </c>
      <c r="H35" s="26"/>
    </row>
    <row r="36" spans="1:8" s="148" customFormat="1" x14ac:dyDescent="0.25">
      <c r="A36" s="26"/>
      <c r="B36" s="26"/>
      <c r="C36" s="164"/>
      <c r="D36" s="26"/>
      <c r="E36" s="26"/>
      <c r="F36" s="26"/>
      <c r="G36" s="26"/>
      <c r="H36" s="26"/>
    </row>
    <row r="37" spans="1:8" s="148" customFormat="1" x14ac:dyDescent="0.25">
      <c r="A37" s="26"/>
      <c r="B37" s="26"/>
      <c r="C37" s="164"/>
      <c r="D37" s="26"/>
      <c r="E37" s="26"/>
      <c r="F37" s="26"/>
      <c r="G37" s="26"/>
      <c r="H37" s="26"/>
    </row>
    <row r="38" spans="1:8" s="148" customFormat="1" x14ac:dyDescent="0.25">
      <c r="A38" s="26"/>
      <c r="B38" s="26"/>
      <c r="C38" s="164"/>
      <c r="D38" s="26"/>
      <c r="E38" s="26"/>
      <c r="F38" s="173"/>
      <c r="G38" s="173"/>
      <c r="H38" s="26"/>
    </row>
    <row r="39" spans="1:8" s="148" customFormat="1" hidden="1" x14ac:dyDescent="0.25">
      <c r="C39" s="174"/>
    </row>
    <row r="40" spans="1:8" s="148" customFormat="1" hidden="1" x14ac:dyDescent="0.25">
      <c r="C40" s="174"/>
    </row>
    <row r="41" spans="1:8" s="148" customFormat="1" hidden="1" x14ac:dyDescent="0.25">
      <c r="C41" s="174"/>
    </row>
    <row r="42" spans="1:8" s="148" customFormat="1" hidden="1" x14ac:dyDescent="0.25">
      <c r="C42" s="174"/>
    </row>
    <row r="43" spans="1:8" s="148" customFormat="1" hidden="1" x14ac:dyDescent="0.25">
      <c r="C43" s="174"/>
    </row>
    <row r="44" spans="1:8" s="148" customFormat="1" hidden="1" x14ac:dyDescent="0.25">
      <c r="C44" s="174"/>
    </row>
    <row r="45" spans="1:8" s="148" customFormat="1" hidden="1" x14ac:dyDescent="0.25">
      <c r="C45" s="174"/>
    </row>
    <row r="46" spans="1:8" s="148" customFormat="1" hidden="1" x14ac:dyDescent="0.25">
      <c r="C46" s="174"/>
    </row>
    <row r="47" spans="1:8" s="148" customFormat="1" hidden="1" x14ac:dyDescent="0.25">
      <c r="C47" s="174"/>
    </row>
    <row r="48" spans="1:8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t="12" hidden="1" customHeight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s="148" customFormat="1" hidden="1" x14ac:dyDescent="0.25">
      <c r="C131" s="174"/>
    </row>
    <row r="132" spans="3:3" s="148" customFormat="1" hidden="1" x14ac:dyDescent="0.25">
      <c r="C132" s="174"/>
    </row>
    <row r="133" spans="3:3" s="148" customFormat="1" hidden="1" x14ac:dyDescent="0.25">
      <c r="C133" s="174"/>
    </row>
    <row r="134" spans="3:3" s="148" customFormat="1" hidden="1" x14ac:dyDescent="0.25">
      <c r="C134" s="174"/>
    </row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2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Hillerød Vand AS</v>
      </c>
      <c r="B1" s="56"/>
      <c r="C1" s="56"/>
      <c r="D1" s="176"/>
      <c r="E1" s="56"/>
    </row>
    <row r="2" spans="1:5" x14ac:dyDescent="0.25">
      <c r="A2" s="220" t="str">
        <f>'1. Forside'!A2</f>
        <v>V081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119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32600</v>
      </c>
      <c r="D7" s="181" t="s">
        <v>0</v>
      </c>
      <c r="E7" s="56"/>
    </row>
    <row r="8" spans="1:5" x14ac:dyDescent="0.25">
      <c r="A8" s="56"/>
      <c r="B8" s="206" t="s">
        <v>206</v>
      </c>
      <c r="C8" s="51">
        <v>1726800</v>
      </c>
      <c r="D8" s="181" t="s">
        <v>207</v>
      </c>
      <c r="E8" s="56"/>
    </row>
    <row r="9" spans="1:5" x14ac:dyDescent="0.25">
      <c r="A9" s="56"/>
      <c r="B9" s="206" t="s">
        <v>208</v>
      </c>
      <c r="C9" s="51">
        <v>476100</v>
      </c>
      <c r="D9" s="181" t="s">
        <v>207</v>
      </c>
      <c r="E9" s="56"/>
    </row>
    <row r="10" spans="1:5" x14ac:dyDescent="0.25">
      <c r="A10" s="56"/>
      <c r="B10" s="206" t="s">
        <v>204</v>
      </c>
      <c r="C10" s="51">
        <v>13000</v>
      </c>
      <c r="D10" s="181" t="s">
        <v>0</v>
      </c>
      <c r="E10" s="56"/>
    </row>
    <row r="11" spans="1:5" x14ac:dyDescent="0.25">
      <c r="A11" s="56"/>
      <c r="B11" s="206" t="s">
        <v>205</v>
      </c>
      <c r="C11" s="51">
        <v>98000</v>
      </c>
      <c r="D11" s="181" t="s">
        <v>0</v>
      </c>
      <c r="E11" s="56"/>
    </row>
    <row r="12" spans="1:5" x14ac:dyDescent="0.25">
      <c r="A12" s="56"/>
      <c r="B12" s="54" t="s">
        <v>35</v>
      </c>
      <c r="C12" s="55">
        <f>SUM(C7:C11)</f>
        <v>2346500</v>
      </c>
      <c r="D12" s="54" t="s">
        <v>0</v>
      </c>
      <c r="E12" s="56"/>
    </row>
    <row r="13" spans="1:5" x14ac:dyDescent="0.25">
      <c r="A13" s="56"/>
      <c r="B13" s="56"/>
      <c r="C13" s="56"/>
      <c r="D13" s="176"/>
      <c r="E13" s="56"/>
    </row>
    <row r="14" spans="1:5" x14ac:dyDescent="0.25">
      <c r="A14" s="56"/>
      <c r="B14" s="56"/>
      <c r="C14" s="56"/>
      <c r="D14" s="176"/>
      <c r="E14" s="56"/>
    </row>
    <row r="15" spans="1:5" ht="25.5" customHeight="1" x14ac:dyDescent="0.25">
      <c r="A15" s="56"/>
      <c r="B15" s="205" t="s">
        <v>217</v>
      </c>
      <c r="C15" s="178"/>
      <c r="D15" s="179"/>
      <c r="E15" s="56"/>
    </row>
    <row r="16" spans="1:5" x14ac:dyDescent="0.25">
      <c r="A16" s="56"/>
      <c r="B16" s="53" t="s">
        <v>218</v>
      </c>
      <c r="C16" s="180">
        <v>10406250</v>
      </c>
      <c r="D16" s="181" t="s">
        <v>0</v>
      </c>
      <c r="E16" s="56"/>
    </row>
    <row r="17" spans="1:5" x14ac:dyDescent="0.25">
      <c r="A17" s="56"/>
      <c r="B17" s="54" t="s">
        <v>35</v>
      </c>
      <c r="C17" s="55">
        <f>C16</f>
        <v>10406250</v>
      </c>
      <c r="D17" s="54" t="s">
        <v>0</v>
      </c>
      <c r="E17" s="56"/>
    </row>
    <row r="18" spans="1:5" x14ac:dyDescent="0.25">
      <c r="A18" s="56"/>
      <c r="B18" s="56"/>
      <c r="C18" s="56"/>
      <c r="D18" s="176"/>
      <c r="E18" s="56"/>
    </row>
    <row r="19" spans="1:5" x14ac:dyDescent="0.25">
      <c r="A19" s="56"/>
      <c r="B19" s="56"/>
      <c r="C19" s="56"/>
      <c r="D19" s="176"/>
      <c r="E19" s="56"/>
    </row>
    <row r="20" spans="1:5" ht="38.25" customHeight="1" x14ac:dyDescent="0.25">
      <c r="A20" s="56"/>
      <c r="B20" s="260" t="s">
        <v>140</v>
      </c>
      <c r="C20" s="261"/>
      <c r="D20" s="262"/>
      <c r="E20" s="56"/>
    </row>
    <row r="21" spans="1:5" x14ac:dyDescent="0.25">
      <c r="A21" s="56"/>
      <c r="B21" s="53" t="s">
        <v>70</v>
      </c>
      <c r="C21" s="51">
        <v>105600</v>
      </c>
      <c r="D21" s="181" t="s">
        <v>0</v>
      </c>
      <c r="E21" s="56"/>
    </row>
    <row r="22" spans="1:5" x14ac:dyDescent="0.25">
      <c r="A22" s="56"/>
      <c r="B22" s="53" t="s">
        <v>14</v>
      </c>
      <c r="C22" s="51">
        <v>36000</v>
      </c>
      <c r="D22" s="181" t="s">
        <v>0</v>
      </c>
      <c r="E22" s="56"/>
    </row>
    <row r="23" spans="1:5" x14ac:dyDescent="0.25">
      <c r="A23" s="56"/>
      <c r="B23" s="54" t="s">
        <v>35</v>
      </c>
      <c r="C23" s="55">
        <f>SUM(C21:C22)</f>
        <v>141600</v>
      </c>
      <c r="D23" s="54" t="s">
        <v>0</v>
      </c>
      <c r="E23" s="56"/>
    </row>
    <row r="24" spans="1:5" x14ac:dyDescent="0.25">
      <c r="A24" s="56"/>
      <c r="B24" s="56"/>
      <c r="C24" s="182"/>
      <c r="D24" s="183"/>
      <c r="E24" s="56"/>
    </row>
    <row r="25" spans="1:5" x14ac:dyDescent="0.25">
      <c r="A25" s="56"/>
      <c r="B25" s="56"/>
      <c r="C25" s="182"/>
      <c r="D25" s="183"/>
      <c r="E25" s="56"/>
    </row>
    <row r="26" spans="1:5" ht="42" customHeight="1" x14ac:dyDescent="0.25">
      <c r="A26" s="56"/>
      <c r="B26" s="263" t="s">
        <v>141</v>
      </c>
      <c r="C26" s="264"/>
      <c r="D26" s="265"/>
      <c r="E26" s="56"/>
    </row>
    <row r="27" spans="1:5" x14ac:dyDescent="0.25">
      <c r="A27" s="56"/>
      <c r="B27" s="108" t="s">
        <v>142</v>
      </c>
      <c r="C27" s="19">
        <v>11881427</v>
      </c>
      <c r="D27" s="58" t="s">
        <v>0</v>
      </c>
      <c r="E27" s="56"/>
    </row>
    <row r="28" spans="1:5" x14ac:dyDescent="0.25">
      <c r="A28" s="56"/>
      <c r="B28" s="108" t="s">
        <v>143</v>
      </c>
      <c r="C28" s="40">
        <v>13052150</v>
      </c>
      <c r="D28" s="58" t="s">
        <v>0</v>
      </c>
      <c r="E28" s="56"/>
    </row>
    <row r="29" spans="1:5" x14ac:dyDescent="0.25">
      <c r="A29" s="56"/>
      <c r="B29" s="28" t="s">
        <v>144</v>
      </c>
      <c r="C29" s="55">
        <f>C27-C28</f>
        <v>-1170723</v>
      </c>
      <c r="D29" s="28" t="s">
        <v>0</v>
      </c>
      <c r="E29" s="56"/>
    </row>
    <row r="30" spans="1:5" x14ac:dyDescent="0.25">
      <c r="A30" s="56"/>
      <c r="B30" s="56"/>
      <c r="C30" s="56"/>
      <c r="D30" s="176"/>
      <c r="E30" s="56"/>
    </row>
    <row r="31" spans="1:5" x14ac:dyDescent="0.25">
      <c r="A31" s="56"/>
      <c r="B31" s="56"/>
      <c r="C31" s="56"/>
      <c r="D31" s="176"/>
      <c r="E31" s="56"/>
    </row>
    <row r="32" spans="1:5" x14ac:dyDescent="0.25">
      <c r="A32" s="56"/>
      <c r="B32" s="56"/>
      <c r="C32" s="56"/>
      <c r="D32" s="176"/>
      <c r="E32" s="56"/>
    </row>
    <row r="33" spans="1:5" hidden="1" x14ac:dyDescent="0.25"/>
    <row r="34" spans="1:5" hidden="1" x14ac:dyDescent="0.25"/>
    <row r="35" spans="1:5" hidden="1" x14ac:dyDescent="0.25"/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>
      <c r="A40" s="185"/>
      <c r="B40" s="185"/>
      <c r="C40" s="185"/>
      <c r="D40" s="186"/>
      <c r="E40" s="185"/>
    </row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  <row r="52" hidden="1" x14ac:dyDescent="0.25"/>
  </sheetData>
  <sheetProtection password="C6ED" sheet="1" objects="1" scenarios="1"/>
  <mergeCells count="3">
    <mergeCell ref="B4:D4"/>
    <mergeCell ref="B20:D20"/>
    <mergeCell ref="B26:D26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  <vt:lpstr>Ark1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2015-05-29T12:28:02Z</cp:lastPrinted>
  <dcterms:created xsi:type="dcterms:W3CDTF">2014-01-17T08:54:17Z</dcterms:created>
  <dcterms:modified xsi:type="dcterms:W3CDTF">2015-09-27T11:41:11Z</dcterms:modified>
</cp:coreProperties>
</file>