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1" i="7" l="1"/>
  <c r="F23" i="7" s="1"/>
  <c r="F24" i="2" l="1"/>
  <c r="C9" i="12" l="1"/>
  <c r="C11" i="12" s="1"/>
  <c r="C31" i="8" s="1"/>
  <c r="E31" i="8" s="1"/>
  <c r="F8" i="2" l="1"/>
  <c r="F8" i="7"/>
  <c r="F22" i="7" s="1"/>
  <c r="F25" i="2" l="1"/>
  <c r="C9" i="10" s="1"/>
  <c r="C15" i="11" l="1"/>
  <c r="C28" i="8" s="1"/>
  <c r="C14" i="4"/>
  <c r="C26" i="8" s="1"/>
  <c r="C27" i="3"/>
  <c r="C24" i="8" s="1"/>
  <c r="F24" i="7"/>
  <c r="C18" i="8" s="1"/>
  <c r="C21" i="3"/>
  <c r="C23" i="8" s="1"/>
  <c r="C10" i="3"/>
  <c r="C21" i="8" s="1"/>
  <c r="C8" i="4"/>
  <c r="C25" i="8" s="1"/>
  <c r="C10" i="10"/>
  <c r="C17" i="8" s="1"/>
  <c r="F27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<sst xmlns="http://schemas.openxmlformats.org/spreadsheetml/2006/main" count="441" uniqueCount="215">
  <si>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</si>
  <si>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</si>
  <si>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</si>
  <si>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</si>
  <si>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</si>
  <si>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</si>
  <si>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</si>
  <si>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</si>
  <si>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</si>
  <si>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</si>
  <si>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</si>
  <si>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</si>
  <si>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</si>
  <si>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</si>
  <si>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</si>
  <si>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</si>
  <si>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</si>
  <si>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</si>
  <si>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</si>
  <si>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</si>
  <si>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</si>
  <si>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</si>
  <si>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</si>
  <si>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</si>
  <si>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</si>
  <si>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</si>
  <si>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</si>
  <si>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</si>
  <si>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</si>
  <si>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</si>
  <si>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</si>
  <si>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</si>
  <si>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</si>
  <si>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</si>
  <si>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</si>
  <si>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</si>
  <si>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</si>
  <si>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</si>
  <si>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</si>
  <si>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</si>
  <si>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</si>
  <si>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</si>
  <si>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</si>
  <si>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</si>
  <si>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</si>
  <si>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</si>
  <si>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</si>
  <si>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</si>
  <si>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</si>
  <si>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</si>
  <si>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</si>
  <si>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</si>
  <si>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</si>
  <si>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</si>
  <si>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</si>
  <si>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</si>
  <si>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</si>
  <si>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</si>
  <si>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</si>
  <si>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</si>
  <si>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</si>
  <si>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</si>
  <si>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</si>
  <si>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</si>
  <si>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</si>
  <si>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</si>
  <si>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</si>
  <si>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</si>
  <si>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</si>
  <si>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</si>
  <si>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</si>
  <si>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</si>
  <si>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</si>
  <si>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</si>
  <si>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</si>
  <si>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</si>
  <si>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</si>
  <si>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</si>
  <si>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</si>
  <si>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</si>
  <si>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</si>
  <si>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</si>
  <si>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</si>
  <si>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</si>
  <si>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</si>
  <si>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</si>
  <si>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</si>
  <si>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</si>
  <si>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</si>
  <si>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</si>
  <si>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</si>
  <si>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</si>
  <si>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</si>
  <si>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</si>
  <si>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</si>
  <si>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</si>
  <si>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</si>
  <si>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</si>
  <si>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</si>
  <si>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</si>
  <si>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</si>
  <si>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</si>
  <si>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</si>
  <si>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</si>
  <si>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</si>
  <si>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</si>
  <si>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</si>
  <si>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</si>
  <si>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</si>
  <si>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</si>
  <si>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</si>
  <si>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</si>
  <si>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</si>
  <si>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</si>
  <si>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</si>
  <si>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</si>
  <si>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</si>
  <si>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</si>
  <si>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</si>
  <si>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</si>
  <si>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</si>
  <si>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</si>
  <si>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</si>
  <si>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</si>
  <si>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</si>
  <si>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</si>
  <si>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</si>
  <si>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</si>
  <si>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</si>
  <si>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</si>
  <si>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</si>
  <si>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</si>
  <si>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</si>
  <si>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</si>
  <si>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</si>
  <si>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</si>
  <si>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</si>
  <si>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</si>
  <si>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</si>
  <si>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</si>
  <si>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</si>
  <si>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</si>
  <si>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</si>
  <si>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</si>
  <si>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</si>
  <si>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</si>
  <si>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</si>
  <si>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</si>
  <si>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</si>
  <si>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</si>
  <si>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</si>
  <si>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</si>
  <si>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</si>
  <si>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</si>
  <si>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</si>
  <si>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</si>
  <si>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</si>
  <si>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</si>
  <si>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</si>
  <si>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</si>
  <si>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</si>
  <si>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</si>
  <si>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</si>
  <si>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</si>
  <si>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</si>
  <si>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</si>
  <si>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</si>
  <si>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</si>
  <si>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</si>
  <si>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</si>
  <si>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</si>
  <si>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</si>
  <si>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</si>
  <si>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</si>
  <si>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</si>
  <si>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</si>
  <si>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</si>
  <si>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</si>
  <si>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</si>
  <si>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</si>
  <si>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</si>
  <si>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</si>
  <si>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</si>
  <si>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</si>
  <si>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2014</t>
  </si>
  <si>
    <t>30</t>
  </si>
  <si>
    <t>75</t>
  </si>
  <si>
    <t>Råvandsstation komplet montering og boringshus/tørbrønd</t>
  </si>
  <si>
    <t>SRO anlæg</t>
  </si>
  <si>
    <t>10</t>
  </si>
  <si>
    <t>Hegn</t>
  </si>
  <si>
    <t>15</t>
  </si>
  <si>
    <t>Ø110 mm &lt; Ledningsnet ≤ Ø 250 mm</t>
  </si>
  <si>
    <t>Elanlæg - vandværk</t>
  </si>
  <si>
    <t>25</t>
  </si>
  <si>
    <t>Skyllevand-/slamhåndteringsanlæg - jordbassiner</t>
  </si>
  <si>
    <t>50</t>
  </si>
  <si>
    <t>Ø 50mm &lt; Ledningsnet ≤ Ø110 mm</t>
  </si>
  <si>
    <t xml:space="preserve">Afregningsmålere, mekaniske </t>
  </si>
  <si>
    <t>8</t>
  </si>
  <si>
    <t>Elanlæg</t>
  </si>
  <si>
    <t>20</t>
  </si>
  <si>
    <t>Stik på ledningsnet, Konstruktioner</t>
  </si>
  <si>
    <t>Pumpe inkl. stigrør og forerørsforsejlinger mv.</t>
  </si>
  <si>
    <t xml:space="preserve"> Grundvandsbeskyttelse/skovrejsning </t>
  </si>
  <si>
    <t>Ejendomsskatter</t>
  </si>
  <si>
    <t>Selskabsskatter</t>
  </si>
  <si>
    <t>Ledningsnet ≤ Ø50 mm</t>
  </si>
  <si>
    <t>Ventiler på Ø110 mm &lt; Ledningsnet ≤ Ø 250 mm</t>
  </si>
  <si>
    <t>Ventiler på ledningsnet ≤ Ø50 mm</t>
  </si>
  <si>
    <t>Afregningsmålere, elektroniske ≤ Ø 110mm (Qn 10)</t>
  </si>
  <si>
    <t>Lager</t>
  </si>
  <si>
    <t>Adgangsvej</t>
  </si>
  <si>
    <t>Hinnerup Vandværk a.m.b.a.</t>
  </si>
  <si>
    <t>V082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</si>
</sst>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Hinnerup Vandværk a.m.b.a.</v>
      </c>
      <c r="B1" s="56"/>
      <c r="C1" s="56"/>
      <c r="D1" s="56"/>
      <c r="E1" s="56"/>
    </row>
    <row r="2" spans="1:5" x14ac:dyDescent="0.25">
      <c r="A2" s="220" t="str">
        <f>'1. Forside'!A2</f>
        <v>V082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204</v>
      </c>
      <c r="C7" s="51">
        <v>390000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390000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440000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-440000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Hinnerup Vandværk a.m.b.a.</v>
      </c>
      <c r="B1" s="26"/>
      <c r="C1" s="26"/>
      <c r="D1" s="26"/>
      <c r="E1" s="26"/>
    </row>
    <row r="2" spans="1:5" x14ac:dyDescent="0.25">
      <c r="A2" s="221" t="str">
        <f>'1. Forside'!A2</f>
        <v>V082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85000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200000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-115000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-37967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-85851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47884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Hinnerup Vandværk a.m.b.a.</v>
      </c>
      <c r="B1" s="26"/>
      <c r="C1" s="26"/>
      <c r="D1" s="26"/>
      <c r="E1" s="26"/>
    </row>
    <row r="2" spans="1:5" x14ac:dyDescent="0.25">
      <c r="A2" s="221" t="str">
        <f>'1. Forside'!A2</f>
        <v>V082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-8189760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-4227639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-3962121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-792424.2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Hinnerup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5744632.7748088669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1280085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170007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20236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165040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1635368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1216836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1216836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-156924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-2689937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-2846861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5343</v>
      </c>
      <c r="D27" s="79" t="s">
        <v>0</v>
      </c>
      <c r="E27" s="10">
        <f>IF(C27&lt;0,0,-C27)</f>
        <v>-5343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194447</v>
      </c>
      <c r="D31" s="79" t="s">
        <v>0</v>
      </c>
      <c r="E31" s="10">
        <f>-C31</f>
        <v>-194447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5544843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5544843</v>
      </c>
      <c r="D36" s="79" t="s">
        <v>0</v>
      </c>
      <c r="E36" s="10">
        <f>-C36</f>
        <v>-5544843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-0.22519113309681416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Hinnerup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V082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Hinnerup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1866224.379105269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-7091.6526406000221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1859132.726464669</v>
      </c>
      <c r="D13" s="79" t="s">
        <v>0</v>
      </c>
      <c r="E13" s="6">
        <f>C13</f>
        <v>1859132.726464669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1248662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investeringer'!F27</f>
        <v>317533.08833333332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57139.76666666667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investeringer'!F24</f>
        <v>78479.166666666672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1701814.0216666667</v>
      </c>
      <c r="D19" s="79" t="s">
        <v>0</v>
      </c>
      <c r="E19" s="8">
        <f>C19</f>
        <v>1701814.0216666667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600547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2122250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56000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992098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390000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-440000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-115000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47884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3653779</v>
      </c>
      <c r="D29" s="79" t="s">
        <v>0</v>
      </c>
      <c r="E29" s="6">
        <f>C29</f>
        <v>3653779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-792424.2</v>
      </c>
      <c r="D31" s="79" t="s">
        <v>0</v>
      </c>
      <c r="E31" s="10">
        <f>C31</f>
        <v>-792424.2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-0.22519113309681416</v>
      </c>
      <c r="D33" s="79" t="s">
        <v>0</v>
      </c>
      <c r="E33" s="12">
        <f>C33</f>
        <v>-0.22519113309681416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6422301.3229402024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327428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19.614392547186565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13.132814917906234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Hinnerup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V082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1866224.379105269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1866224.379105269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1866224.379105269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-7091.6526406000221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Hinnerup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1538515.3781343838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1859132.726464669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1866224.379105269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58972.690379726504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Hinnerup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55792042.719023556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1248662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1248662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0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Hinnerup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386838</v>
      </c>
      <c r="F8" s="34">
        <f t="shared" ref="F8:F24" si="0">E8/D8</f>
        <v>12894.6</v>
      </c>
      <c r="G8" s="35" t="s">
        <v>0</v>
      </c>
      <c r="H8" s="26"/>
    </row>
    <row r="9" spans="1:8" s="148" customFormat="1" x14ac:dyDescent="0.25">
      <c r="A9" s="26"/>
      <c r="B9" s="29" t="s">
        <v>212</v>
      </c>
      <c r="C9" s="30" t="s">
        <v>184</v>
      </c>
      <c r="D9" s="31" t="s">
        <v>186</v>
      </c>
      <c r="E9" s="32">
        <v>185000</v>
      </c>
      <c r="F9" s="34">
        <f t="shared" ref="F9:F23" si="1">E9/D9</f>
        <v>2466.6666666666665</v>
      </c>
      <c r="G9" s="35" t="s">
        <v>0</v>
      </c>
      <c r="H9" s="26"/>
    </row>
    <row r="10" spans="1:8" s="148" customFormat="1" x14ac:dyDescent="0.25">
      <c r="A10" s="26"/>
      <c r="B10" s="29" t="s">
        <v>212</v>
      </c>
      <c r="C10" s="30" t="s">
        <v>184</v>
      </c>
      <c r="D10" s="31" t="s">
        <v>186</v>
      </c>
      <c r="E10" s="32">
        <v>211613</v>
      </c>
      <c r="F10" s="34">
        <f t="shared" si="1"/>
        <v>2821.5066666666667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184</v>
      </c>
      <c r="D11" s="31" t="s">
        <v>185</v>
      </c>
      <c r="E11" s="32">
        <v>89000</v>
      </c>
      <c r="F11" s="34">
        <f t="shared" si="1"/>
        <v>2966.6666666666665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184</v>
      </c>
      <c r="D12" s="31" t="s">
        <v>189</v>
      </c>
      <c r="E12" s="32">
        <v>196672</v>
      </c>
      <c r="F12" s="34">
        <f t="shared" si="1"/>
        <v>19667.2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184</v>
      </c>
      <c r="D13" s="31" t="s">
        <v>191</v>
      </c>
      <c r="E13" s="32">
        <v>18900</v>
      </c>
      <c r="F13" s="34">
        <f t="shared" si="1"/>
        <v>1260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184</v>
      </c>
      <c r="D14" s="31" t="s">
        <v>191</v>
      </c>
      <c r="E14" s="32">
        <v>19300</v>
      </c>
      <c r="F14" s="34">
        <f t="shared" si="1"/>
        <v>1286.6666666666667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 t="s">
        <v>184</v>
      </c>
      <c r="D15" s="31" t="s">
        <v>186</v>
      </c>
      <c r="E15" s="32">
        <v>376122</v>
      </c>
      <c r="F15" s="34">
        <f t="shared" si="1"/>
        <v>5014.96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184</v>
      </c>
      <c r="D16" s="31" t="s">
        <v>194</v>
      </c>
      <c r="E16" s="32">
        <v>43345</v>
      </c>
      <c r="F16" s="34">
        <f t="shared" si="1"/>
        <v>1733.8</v>
      </c>
      <c r="G16" s="35" t="s">
        <v>0</v>
      </c>
      <c r="H16" s="26"/>
    </row>
    <row r="17" spans="1:8" s="148" customFormat="1" x14ac:dyDescent="0.25">
      <c r="A17" s="26"/>
      <c r="B17" s="29" t="s">
        <v>195</v>
      </c>
      <c r="C17" s="30" t="s">
        <v>184</v>
      </c>
      <c r="D17" s="31" t="s">
        <v>196</v>
      </c>
      <c r="E17" s="32">
        <v>20000</v>
      </c>
      <c r="F17" s="34">
        <f t="shared" si="1"/>
        <v>400</v>
      </c>
      <c r="G17" s="35" t="s">
        <v>0</v>
      </c>
      <c r="H17" s="26"/>
    </row>
    <row r="18" spans="1:8" s="148" customFormat="1" x14ac:dyDescent="0.25">
      <c r="A18" s="26"/>
      <c r="B18" s="29" t="s">
        <v>197</v>
      </c>
      <c r="C18" s="30" t="s">
        <v>184</v>
      </c>
      <c r="D18" s="31" t="s">
        <v>186</v>
      </c>
      <c r="E18" s="32">
        <v>96161</v>
      </c>
      <c r="F18" s="34">
        <f t="shared" si="1"/>
        <v>1282.1466666666668</v>
      </c>
      <c r="G18" s="35" t="s">
        <v>0</v>
      </c>
      <c r="H18" s="26"/>
    </row>
    <row r="19" spans="1:8" s="148" customFormat="1" x14ac:dyDescent="0.25">
      <c r="A19" s="26"/>
      <c r="B19" s="29" t="s">
        <v>198</v>
      </c>
      <c r="C19" s="30" t="s">
        <v>184</v>
      </c>
      <c r="D19" s="31" t="s">
        <v>199</v>
      </c>
      <c r="E19" s="32">
        <v>7092</v>
      </c>
      <c r="F19" s="34">
        <f t="shared" si="1"/>
        <v>886.5</v>
      </c>
      <c r="G19" s="35" t="s">
        <v>0</v>
      </c>
      <c r="H19" s="26"/>
    </row>
    <row r="20" spans="1:8" s="148" customFormat="1" x14ac:dyDescent="0.25">
      <c r="A20" s="26"/>
      <c r="B20" s="29" t="s">
        <v>200</v>
      </c>
      <c r="C20" s="30" t="s">
        <v>184</v>
      </c>
      <c r="D20" s="31" t="s">
        <v>201</v>
      </c>
      <c r="E20" s="32">
        <v>119151</v>
      </c>
      <c r="F20" s="34">
        <f t="shared" si="1"/>
        <v>5957.55</v>
      </c>
      <c r="G20" s="35" t="s">
        <v>0</v>
      </c>
      <c r="H20" s="26"/>
    </row>
    <row r="21" spans="1:8" s="148" customFormat="1" x14ac:dyDescent="0.25">
      <c r="A21" s="26"/>
      <c r="B21" s="29" t="s">
        <v>202</v>
      </c>
      <c r="C21" s="30" t="s">
        <v>184</v>
      </c>
      <c r="D21" s="31" t="s">
        <v>186</v>
      </c>
      <c r="E21" s="32">
        <v>255290</v>
      </c>
      <c r="F21" s="34">
        <f t="shared" si="1"/>
        <v>3403.8666666666668</v>
      </c>
      <c r="G21" s="35" t="s">
        <v>0</v>
      </c>
      <c r="H21" s="26"/>
    </row>
    <row r="22" spans="1:8" s="148" customFormat="1" x14ac:dyDescent="0.25">
      <c r="A22" s="26"/>
      <c r="B22" s="29" t="s">
        <v>203</v>
      </c>
      <c r="C22" s="30" t="s">
        <v>184</v>
      </c>
      <c r="D22" s="31" t="s">
        <v>191</v>
      </c>
      <c r="E22" s="32">
        <v>55657</v>
      </c>
      <c r="F22" s="34">
        <f t="shared" si="1"/>
        <v>3710.4666666666667</v>
      </c>
      <c r="G22" s="35" t="s">
        <v>0</v>
      </c>
      <c r="H22" s="26"/>
    </row>
    <row r="23" spans="1:8" s="148" customFormat="1" x14ac:dyDescent="0.25">
      <c r="A23" s="26"/>
      <c r="B23" s="29" t="s">
        <v>198</v>
      </c>
      <c r="C23" s="30" t="s">
        <v>184</v>
      </c>
      <c r="D23" s="31" t="s">
        <v>199</v>
      </c>
      <c r="E23" s="32">
        <v>160014</v>
      </c>
      <c r="F23" s="34">
        <f t="shared" si="1"/>
        <v>20001.75</v>
      </c>
      <c r="G23" s="35" t="s">
        <v>0</v>
      </c>
      <c r="H23" s="26"/>
    </row>
    <row r="24" spans="1:8" s="148" customFormat="1" x14ac:dyDescent="0.25">
      <c r="A24" s="26"/>
      <c r="B24" s="29" t="s">
        <v>202</v>
      </c>
      <c r="C24" s="30" t="s">
        <v>184</v>
      </c>
      <c r="D24" s="31" t="s">
        <v>186</v>
      </c>
      <c r="E24" s="32">
        <v>123527</v>
      </c>
      <c r="F24" s="34">
        <f t="shared" si="0"/>
        <v>1647.0266666666666</v>
      </c>
      <c r="G24" s="35" t="s">
        <v>0</v>
      </c>
      <c r="H24" s="26"/>
    </row>
    <row r="25" spans="1:8" s="148" customFormat="1" x14ac:dyDescent="0.25">
      <c r="A25" s="26"/>
      <c r="B25" s="23" t="s">
        <v>71</v>
      </c>
      <c r="C25" s="158"/>
      <c r="D25" s="158"/>
      <c r="E25" s="158"/>
      <c r="F25" s="36">
        <f>SUM(F8:F24)</f>
        <v>87401.373333333337</v>
      </c>
      <c r="G25" s="37" t="s">
        <v>0</v>
      </c>
      <c r="H25" s="26"/>
    </row>
    <row r="26" spans="1:8" s="148" customFormat="1" x14ac:dyDescent="0.25">
      <c r="A26" s="26"/>
      <c r="B26" s="107" t="s">
        <v>133</v>
      </c>
      <c r="C26" s="159"/>
      <c r="D26" s="159"/>
      <c r="E26" s="159"/>
      <c r="F26" s="66">
        <v>230131.715</v>
      </c>
      <c r="G26" s="37" t="s">
        <v>0</v>
      </c>
      <c r="H26" s="26"/>
    </row>
    <row r="27" spans="1:8" s="148" customFormat="1" x14ac:dyDescent="0.25">
      <c r="A27" s="26"/>
      <c r="B27" s="39" t="s">
        <v>68</v>
      </c>
      <c r="C27" s="160"/>
      <c r="D27" s="160"/>
      <c r="E27" s="161"/>
      <c r="F27" s="38">
        <f>F25+F26</f>
        <v>317533.08833333332</v>
      </c>
      <c r="G27" s="38" t="s">
        <v>0</v>
      </c>
      <c r="H27" s="26"/>
    </row>
    <row r="28" spans="1:8" s="148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t="14.45" hidden="1" customHeight="1" x14ac:dyDescent="0.25"/>
    <row r="35" s="148" customFormat="1" ht="14.4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Hinnerup Vandværk a.m.b.a.</v>
      </c>
      <c r="B1" s="162"/>
      <c r="C1" s="162"/>
      <c r="D1" s="162"/>
      <c r="E1" s="162"/>
    </row>
    <row r="2" spans="1:5" x14ac:dyDescent="0.25">
      <c r="A2" s="1" t="str">
        <f>'1. Forside'!A2</f>
        <v>V082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60073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57589.98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investeringer'!F25</f>
        <v>87401.373333333337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57139.76666666667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Hinnerup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188</v>
      </c>
      <c r="C8" s="30">
        <v>2015</v>
      </c>
      <c r="D8" s="31">
        <v>10</v>
      </c>
      <c r="E8" s="32">
        <v>25000</v>
      </c>
      <c r="F8" s="45">
        <f>E8/D8</f>
        <v>2500</v>
      </c>
      <c r="G8" s="35" t="s">
        <v>0</v>
      </c>
      <c r="H8" s="26"/>
    </row>
    <row r="9" spans="1:8" s="148" customFormat="1" x14ac:dyDescent="0.25">
      <c r="A9" s="26"/>
      <c r="B9" s="29" t="s">
        <v>207</v>
      </c>
      <c r="C9" s="30">
        <v>2015</v>
      </c>
      <c r="D9" s="31">
        <v>75</v>
      </c>
      <c r="E9" s="32">
        <v>150000</v>
      </c>
      <c r="F9" s="45">
        <f t="shared" ref="F9:F20" si="0">E9/D9</f>
        <v>2000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2015</v>
      </c>
      <c r="D10" s="31">
        <v>75</v>
      </c>
      <c r="E10" s="32">
        <v>250000</v>
      </c>
      <c r="F10" s="45">
        <f t="shared" si="0"/>
        <v>3333.3333333333335</v>
      </c>
      <c r="G10" s="35" t="s">
        <v>0</v>
      </c>
      <c r="H10" s="26"/>
    </row>
    <row r="11" spans="1:8" s="148" customFormat="1" x14ac:dyDescent="0.25">
      <c r="A11" s="26"/>
      <c r="B11" s="29" t="s">
        <v>208</v>
      </c>
      <c r="C11" s="30">
        <v>2015</v>
      </c>
      <c r="D11" s="31">
        <v>75</v>
      </c>
      <c r="E11" s="32">
        <v>50000</v>
      </c>
      <c r="F11" s="45">
        <f t="shared" si="0"/>
        <v>666.66666666666663</v>
      </c>
      <c r="G11" s="35" t="s">
        <v>0</v>
      </c>
      <c r="H11" s="26"/>
    </row>
    <row r="12" spans="1:8" s="148" customFormat="1" x14ac:dyDescent="0.25">
      <c r="A12" s="26"/>
      <c r="B12" s="29" t="s">
        <v>209</v>
      </c>
      <c r="C12" s="30">
        <v>2015</v>
      </c>
      <c r="D12" s="31">
        <v>75</v>
      </c>
      <c r="E12" s="32">
        <v>225000</v>
      </c>
      <c r="F12" s="45">
        <f t="shared" si="0"/>
        <v>3000</v>
      </c>
      <c r="G12" s="35" t="s">
        <v>0</v>
      </c>
      <c r="H12" s="26"/>
    </row>
    <row r="13" spans="1:8" s="148" customFormat="1" x14ac:dyDescent="0.25">
      <c r="A13" s="26"/>
      <c r="B13" s="29" t="s">
        <v>198</v>
      </c>
      <c r="C13" s="30">
        <v>2015</v>
      </c>
      <c r="D13" s="31">
        <v>8</v>
      </c>
      <c r="E13" s="32">
        <v>275500</v>
      </c>
      <c r="F13" s="45">
        <f t="shared" si="0"/>
        <v>34437.5</v>
      </c>
      <c r="G13" s="35" t="s">
        <v>0</v>
      </c>
      <c r="H13" s="26"/>
    </row>
    <row r="14" spans="1:8" s="148" customFormat="1" x14ac:dyDescent="0.25">
      <c r="A14" s="26"/>
      <c r="B14" s="29" t="s">
        <v>210</v>
      </c>
      <c r="C14" s="30">
        <v>2015</v>
      </c>
      <c r="D14" s="31">
        <v>10</v>
      </c>
      <c r="E14" s="32">
        <v>25000</v>
      </c>
      <c r="F14" s="45">
        <f t="shared" si="0"/>
        <v>2500</v>
      </c>
      <c r="G14" s="35" t="s">
        <v>0</v>
      </c>
      <c r="H14" s="26"/>
    </row>
    <row r="15" spans="1:8" s="148" customFormat="1" x14ac:dyDescent="0.25">
      <c r="A15" s="26"/>
      <c r="B15" s="29" t="s">
        <v>209</v>
      </c>
      <c r="C15" s="30">
        <v>2015</v>
      </c>
      <c r="D15" s="31">
        <v>75</v>
      </c>
      <c r="E15" s="32">
        <v>300000</v>
      </c>
      <c r="F15" s="45">
        <f t="shared" si="0"/>
        <v>4000</v>
      </c>
      <c r="G15" s="35" t="s">
        <v>0</v>
      </c>
      <c r="H15" s="26"/>
    </row>
    <row r="16" spans="1:8" s="148" customFormat="1" x14ac:dyDescent="0.25">
      <c r="A16" s="26"/>
      <c r="B16" s="29" t="s">
        <v>197</v>
      </c>
      <c r="C16" s="30">
        <v>2016</v>
      </c>
      <c r="D16" s="31">
        <v>75</v>
      </c>
      <c r="E16" s="32">
        <v>400000</v>
      </c>
      <c r="F16" s="45">
        <f t="shared" si="0"/>
        <v>5333.333333333333</v>
      </c>
      <c r="G16" s="35" t="s">
        <v>0</v>
      </c>
      <c r="H16" s="26"/>
    </row>
    <row r="17" spans="1:8" s="148" customFormat="1" x14ac:dyDescent="0.25">
      <c r="A17" s="26"/>
      <c r="B17" s="29" t="s">
        <v>211</v>
      </c>
      <c r="C17" s="30">
        <v>2016</v>
      </c>
      <c r="D17" s="31">
        <v>75</v>
      </c>
      <c r="E17" s="32">
        <v>100000</v>
      </c>
      <c r="F17" s="45">
        <f t="shared" si="0"/>
        <v>1333.3333333333333</v>
      </c>
      <c r="G17" s="35" t="s">
        <v>0</v>
      </c>
      <c r="H17" s="26"/>
    </row>
    <row r="18" spans="1:8" s="148" customFormat="1" x14ac:dyDescent="0.25">
      <c r="A18" s="26"/>
      <c r="B18" s="29" t="s">
        <v>197</v>
      </c>
      <c r="C18" s="30">
        <v>2016</v>
      </c>
      <c r="D18" s="31">
        <v>75</v>
      </c>
      <c r="E18" s="32">
        <v>250000</v>
      </c>
      <c r="F18" s="45">
        <f t="shared" si="0"/>
        <v>3333.3333333333335</v>
      </c>
      <c r="G18" s="35" t="s">
        <v>0</v>
      </c>
      <c r="H18" s="26"/>
    </row>
    <row r="19" spans="1:8" s="148" customFormat="1" x14ac:dyDescent="0.25">
      <c r="A19" s="26"/>
      <c r="B19" s="29" t="s">
        <v>209</v>
      </c>
      <c r="C19" s="30">
        <v>2016</v>
      </c>
      <c r="D19" s="31">
        <v>75</v>
      </c>
      <c r="E19" s="32">
        <v>300000</v>
      </c>
      <c r="F19" s="45">
        <f t="shared" si="0"/>
        <v>4000</v>
      </c>
      <c r="G19" s="35" t="s">
        <v>0</v>
      </c>
      <c r="H19" s="26"/>
    </row>
    <row r="20" spans="1:8" s="148" customFormat="1" x14ac:dyDescent="0.25">
      <c r="A20" s="26"/>
      <c r="B20" s="29" t="s">
        <v>198</v>
      </c>
      <c r="C20" s="30">
        <v>2016</v>
      </c>
      <c r="D20" s="31">
        <v>8</v>
      </c>
      <c r="E20" s="32">
        <v>75000</v>
      </c>
      <c r="F20" s="45">
        <f t="shared" si="0"/>
        <v>9375</v>
      </c>
      <c r="G20" s="35" t="s">
        <v>0</v>
      </c>
      <c r="H20" s="26"/>
    </row>
    <row r="21" spans="1:8" s="148" customFormat="1" x14ac:dyDescent="0.25">
      <c r="A21" s="26"/>
      <c r="B21" s="29" t="s">
        <v>197</v>
      </c>
      <c r="C21" s="30">
        <v>2016</v>
      </c>
      <c r="D21" s="31">
        <v>75</v>
      </c>
      <c r="E21" s="32">
        <v>200000</v>
      </c>
      <c r="F21" s="45">
        <f t="shared" ref="F21" si="1">E21/D21</f>
        <v>2666.6666666666665</v>
      </c>
      <c r="G21" s="35" t="s">
        <v>0</v>
      </c>
      <c r="H21" s="26"/>
    </row>
    <row r="22" spans="1:8" s="148" customFormat="1" x14ac:dyDescent="0.25">
      <c r="A22" s="26"/>
      <c r="B22" s="109" t="s">
        <v>72</v>
      </c>
      <c r="C22" s="165"/>
      <c r="D22" s="166"/>
      <c r="E22" s="167"/>
      <c r="F22" s="46">
        <f>SUMIF(C8:C21,"2015",F8:F21)</f>
        <v>52437.5</v>
      </c>
      <c r="G22" s="47" t="s">
        <v>0</v>
      </c>
      <c r="H22" s="26"/>
    </row>
    <row r="23" spans="1:8" s="148" customFormat="1" x14ac:dyDescent="0.25">
      <c r="A23" s="26"/>
      <c r="B23" s="107" t="s">
        <v>131</v>
      </c>
      <c r="C23" s="168"/>
      <c r="D23" s="169"/>
      <c r="E23" s="170"/>
      <c r="F23" s="46">
        <f>SUMIF(C8:C21,"2016",F8:F21)</f>
        <v>26041.666666666668</v>
      </c>
      <c r="G23" s="47" t="s">
        <v>0</v>
      </c>
      <c r="H23" s="26"/>
    </row>
    <row r="24" spans="1:8" s="148" customFormat="1" x14ac:dyDescent="0.25">
      <c r="A24" s="26"/>
      <c r="B24" s="50" t="s">
        <v>36</v>
      </c>
      <c r="C24" s="171"/>
      <c r="D24" s="172"/>
      <c r="E24" s="172"/>
      <c r="F24" s="48">
        <f>F22+F23</f>
        <v>78479.166666666672</v>
      </c>
      <c r="G24" s="49" t="s">
        <v>0</v>
      </c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173"/>
      <c r="G27" s="173"/>
      <c r="H27" s="26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t="12" hidden="1" customHeight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Hinnerup Vandværk a.m.b.a.</v>
      </c>
      <c r="B1" s="56"/>
      <c r="C1" s="56"/>
      <c r="D1" s="176"/>
      <c r="E1" s="56"/>
    </row>
    <row r="2" spans="1:5" x14ac:dyDescent="0.25">
      <c r="A2" s="220" t="str">
        <f>'1. Forside'!A2</f>
        <v>V082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205</v>
      </c>
      <c r="C8" s="51">
        <v>7400</v>
      </c>
      <c r="D8" s="181" t="s">
        <v>0</v>
      </c>
      <c r="E8" s="56"/>
    </row>
    <row r="9" spans="1:5" x14ac:dyDescent="0.25">
      <c r="A9" s="56"/>
      <c r="B9" s="206" t="s">
        <v>206</v>
      </c>
      <c r="C9" s="51">
        <v>559147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600547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2122250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2122250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17000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39000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56000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3077219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2085121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992098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2015-08-25T10:19:58Z</dcterms:modified>
</cp:coreProperties>
</file>