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C9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5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7" i="7" l="1"/>
  <c r="C9" i="12" l="1"/>
  <c r="C31" i="8" s="1"/>
  <c r="E31" i="8" s="1"/>
  <c r="F8" i="2" l="1"/>
  <c r="F8" i="7"/>
  <c r="F16" i="7" s="1"/>
  <c r="F23" i="2" l="1"/>
  <c r="C9" i="10" s="1"/>
  <c r="C15" i="11" l="1"/>
  <c r="C28" i="8" s="1"/>
  <c r="C15" i="4"/>
  <c r="C26" i="8" s="1"/>
  <c r="C27" i="3"/>
  <c r="C24" i="8" s="1"/>
  <c r="F18" i="7"/>
  <c r="C18" i="8" s="1"/>
  <c r="C21" i="3"/>
  <c r="C23" i="8" s="1"/>
  <c r="C10" i="3"/>
  <c r="C21" i="8" s="1"/>
  <c r="C25" i="8"/>
  <c r="C10" i="10"/>
  <c r="C17" i="8" s="1"/>
  <c r="F2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<sst xmlns="http://schemas.openxmlformats.org/spreadsheetml/2006/main" count="423" uniqueCount="212">
  <si>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</si>
  <si>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</si>
  <si>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</si>
  <si>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</si>
  <si>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</si>
  <si>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</si>
  <si>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</si>
  <si>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</si>
  <si>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</si>
  <si>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</si>
  <si>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</si>
  <si>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</si>
  <si>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</si>
  <si>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</si>
  <si>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</si>
  <si>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</si>
  <si>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</si>
  <si>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</si>
  <si>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</si>
  <si>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</si>
  <si>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</si>
  <si>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</si>
  <si>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</si>
  <si>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</si>
  <si>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</si>
  <si>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</si>
  <si>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</si>
  <si>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</si>
  <si>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</si>
  <si>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</si>
  <si>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</si>
  <si>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</si>
  <si>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</si>
  <si>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</si>
  <si>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</si>
  <si>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</si>
  <si>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</si>
  <si>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</si>
  <si>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</si>
  <si>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</si>
  <si>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</si>
  <si>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</si>
  <si>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</si>
  <si>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</si>
  <si>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</si>
  <si>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</si>
  <si>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</si>
  <si>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</si>
  <si>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</si>
  <si>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</si>
  <si>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</si>
  <si>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</si>
  <si>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</si>
  <si>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</si>
  <si>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</si>
  <si>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</si>
  <si>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</si>
  <si>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</si>
  <si>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</si>
  <si>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</si>
  <si>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</si>
  <si>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</si>
  <si>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</si>
  <si>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</si>
  <si>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</si>
  <si>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</si>
  <si>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</si>
  <si>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</si>
  <si>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</si>
  <si>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</si>
  <si>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</si>
  <si>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</si>
  <si>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</si>
  <si>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</si>
  <si>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</si>
  <si>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</si>
  <si>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</si>
  <si>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</si>
  <si>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</si>
  <si>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</si>
  <si>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</si>
  <si>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</si>
  <si>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</si>
  <si>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</si>
  <si>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</si>
  <si>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</si>
  <si>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</si>
  <si>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</si>
  <si>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</si>
  <si>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</si>
  <si>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</si>
  <si>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</si>
  <si>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</si>
  <si>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</si>
  <si>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</si>
  <si>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</si>
  <si>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</si>
  <si>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</si>
  <si>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</si>
  <si>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</si>
  <si>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</si>
  <si>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</si>
  <si>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</si>
  <si>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</si>
  <si>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</si>
  <si>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</si>
  <si>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</si>
  <si>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</si>
  <si>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</si>
  <si>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</si>
  <si>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</si>
  <si>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</si>
  <si>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</si>
  <si>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</si>
  <si>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</si>
  <si>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</si>
  <si>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</si>
  <si>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</si>
  <si>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</si>
  <si>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</si>
  <si>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</si>
  <si>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</si>
  <si>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</si>
  <si>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</si>
  <si>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</si>
  <si>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</si>
  <si>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</si>
  <si>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</si>
  <si>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</si>
  <si>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</si>
  <si>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</si>
  <si>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</si>
  <si>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</si>
  <si>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</si>
  <si>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</si>
  <si>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</si>
  <si>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</si>
  <si>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</si>
  <si>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</si>
  <si>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</si>
  <si>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</si>
  <si>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</si>
  <si>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</si>
  <si>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</si>
  <si>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</si>
  <si>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</si>
  <si>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</si>
  <si>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</si>
  <si>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</si>
  <si>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</si>
  <si>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</si>
  <si>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</si>
  <si>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</si>
  <si>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</si>
  <si>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</si>
  <si>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</si>
  <si>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</si>
  <si>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</si>
  <si>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</si>
  <si>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</si>
  <si>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</si>
  <si>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</si>
  <si>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</si>
  <si>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</si>
  <si>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</si>
  <si>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</si>
  <si>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</si>
  <si>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</si>
  <si>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</si>
  <si>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</si>
  <si>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</si>
  <si>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</si>
  <si>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</si>
  <si>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</si>
  <si>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</si>
  <si>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</si>
  <si>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</si>
  <si>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</si>
  <si>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</si>
  <si>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</si>
  <si>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 inkl. stigrør og forerørsforsejlinger mv.</t>
  </si>
  <si>
    <t>2014</t>
  </si>
  <si>
    <t>15</t>
  </si>
  <si>
    <t>Ø 50mm &lt; Ledningsnet ≤ Ø110 mm</t>
  </si>
  <si>
    <t>75</t>
  </si>
  <si>
    <t>Ø110 mm &lt; Ledningsnet ≤ Ø 250 mm</t>
  </si>
  <si>
    <t>Ø 250 mm &lt; Ledningsnet ≤ Ø 500mm</t>
  </si>
  <si>
    <t>Beluftningsanlæg, iltningstrappe, Mek./EL</t>
  </si>
  <si>
    <t>25</t>
  </si>
  <si>
    <t>Beluftningsanlæg, bundbeluftbning, Mek./EL</t>
  </si>
  <si>
    <t>Skyllevandsbehandling, inkl. UV-filter mv., Mek./EL</t>
  </si>
  <si>
    <t>Ledningsnet ≤ Ø50 mm</t>
  </si>
  <si>
    <t>Stik på ledningsnet, Konstruktioner</t>
  </si>
  <si>
    <t xml:space="preserve">Afregningsmålere, mekaniske </t>
  </si>
  <si>
    <t>8</t>
  </si>
  <si>
    <t>Køretøjer, entreprenørmaskiner</t>
  </si>
  <si>
    <t>5</t>
  </si>
  <si>
    <t>Arbejdsplads</t>
  </si>
  <si>
    <t>Beholderanlæg - højdebeholder</t>
  </si>
  <si>
    <t>50</t>
  </si>
  <si>
    <t>Rentvandsbeholder  insitu støbt</t>
  </si>
  <si>
    <t>Etageareal kontor og mandskabsfaciliteter</t>
  </si>
  <si>
    <t>Ejendomsskatter</t>
  </si>
  <si>
    <t>Selskabsskatter</t>
  </si>
  <si>
    <t>Grundvandsbeskyttelse</t>
  </si>
  <si>
    <t>Bedre drikkevand, Drift af kulfliteranlæg på Bagterp Vandværk</t>
  </si>
  <si>
    <t>Køretøjer, små lastvogne (&lt; 3.500 kg.)</t>
  </si>
  <si>
    <t>Hjørring Vandselskab AS</t>
  </si>
  <si>
    <t>V085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</si>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</sst>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Hjørring Vandselskab AS</v>
      </c>
      <c r="B1" s="56"/>
      <c r="C1" s="56"/>
      <c r="D1" s="56"/>
      <c r="E1" s="56"/>
    </row>
    <row r="2" spans="1:5" x14ac:dyDescent="0.25">
      <c r="A2" s="220" t="str">
        <f>'1. Forside'!A2</f>
        <v>V085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204</v>
      </c>
      <c r="C7" s="51">
        <v>200000</v>
      </c>
      <c r="D7" s="190" t="s">
        <v>0</v>
      </c>
      <c r="E7" s="56"/>
    </row>
    <row r="8" spans="1:5" x14ac:dyDescent="0.25">
      <c r="A8" s="56"/>
      <c r="B8" s="212" t="s">
        <v>205</v>
      </c>
      <c r="C8" s="51">
        <v>300000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500000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660210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1700000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-1039790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Hjørring Vandselskab AS</v>
      </c>
      <c r="B1" s="26"/>
      <c r="C1" s="26"/>
      <c r="D1" s="26"/>
      <c r="E1" s="26"/>
    </row>
    <row r="2" spans="1:5" x14ac:dyDescent="0.25">
      <c r="A2" s="221" t="str">
        <f>'1. Forside'!A2</f>
        <v>V085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153000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153000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512506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270000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242506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Hjørring Vandselskab AS</v>
      </c>
      <c r="B1" s="26"/>
      <c r="C1" s="26"/>
      <c r="D1" s="26"/>
      <c r="E1" s="26"/>
    </row>
    <row r="2" spans="1:5" x14ac:dyDescent="0.25">
      <c r="A2" s="221" t="str">
        <f>'1. Forside'!A2</f>
        <v>V085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672720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672720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Hjørring Vandselskab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56078805.311866395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17058777.692921303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2454096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-187329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1581769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20907313.692921303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575100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14000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589100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-2013490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-13079615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-2136540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-17229645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4266768.6929213032</v>
      </c>
      <c r="D27" s="79" t="s">
        <v>0</v>
      </c>
      <c r="E27" s="10">
        <f>IF(C27&lt;0,0,-C27)</f>
        <v>-4266768.6929213032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56299903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56299903</v>
      </c>
      <c r="D36" s="79" t="s">
        <v>0</v>
      </c>
      <c r="E36" s="10">
        <f>-C36</f>
        <v>-56299903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-4487866.381054908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Hjørring Vandselskab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1627732</v>
      </c>
      <c r="D7" s="222" t="s">
        <v>0</v>
      </c>
      <c r="E7" s="223">
        <v>3232893</v>
      </c>
      <c r="F7" s="222" t="s">
        <v>0</v>
      </c>
      <c r="G7" s="223">
        <v>1256823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3226987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1627732</v>
      </c>
      <c r="D11" s="226" t="s">
        <v>0</v>
      </c>
      <c r="E11" s="55">
        <f>C11+E7-E8-E9</f>
        <v>1633638</v>
      </c>
      <c r="F11" s="226" t="s">
        <v>0</v>
      </c>
      <c r="G11" s="55">
        <f>E11+G7-G8-G9</f>
        <v>2890461</v>
      </c>
      <c r="H11" s="226" t="s">
        <v>0</v>
      </c>
      <c r="I11" s="55">
        <f>G11+I7-I8-I9</f>
        <v>2890461</v>
      </c>
      <c r="J11" s="226" t="s">
        <v>0</v>
      </c>
      <c r="K11" s="55">
        <f>K7-K8-K9+K10+I11</f>
        <v>2890461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Hjørring Vandselskab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16101601.73031689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-61186.086575204186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-370337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15670078.643741686</v>
      </c>
      <c r="D13" s="79" t="s">
        <v>0</v>
      </c>
      <c r="E13" s="6">
        <f>C13</f>
        <v>15670078.643741686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16220664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209</v>
      </c>
      <c r="C16" s="14">
        <f>'6. Gennemførte investeringer'!F25</f>
        <v>3402062.0466666659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-294462.2466666667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investeringer'!F18</f>
        <v>1454260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20782523.800000001</v>
      </c>
      <c r="D19" s="79" t="s">
        <v>0</v>
      </c>
      <c r="E19" s="8">
        <f>C19</f>
        <v>20782523.800000001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1036000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19329375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182000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879990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500000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-1039790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153000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242506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21283081</v>
      </c>
      <c r="D29" s="79" t="s">
        <v>0</v>
      </c>
      <c r="E29" s="6">
        <f>C29</f>
        <v>21283081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-4487866.381054908</v>
      </c>
      <c r="D33" s="79" t="s">
        <v>0</v>
      </c>
      <c r="E33" s="12">
        <f>C33</f>
        <v>-4487866.381054908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53247817.062686779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3262230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16.322520810208594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10.397317804902407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Hjørring Vandselskab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16101601.73031689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16101601.73031689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16101601.73031689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-61186.086575204186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Hjørring Vandselskab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12153488.986043189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16040415.643741686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16101601.73031689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1481347.3591891539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370337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Hjørring Vandselskab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760956906.41017723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16220664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16220664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Hjørring Vandselskab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308736</v>
      </c>
      <c r="F8" s="34">
        <f t="shared" ref="F8" si="0">E8/D8</f>
        <v>20582.400000000001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2695137</v>
      </c>
      <c r="F9" s="34">
        <f t="shared" ref="F9:F22" si="1">E9/D9</f>
        <v>35935.160000000003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184</v>
      </c>
      <c r="E10" s="32">
        <v>50361</v>
      </c>
      <c r="F10" s="34">
        <f t="shared" si="1"/>
        <v>671.48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184</v>
      </c>
      <c r="E11" s="32">
        <v>4554268</v>
      </c>
      <c r="F11" s="34">
        <f t="shared" si="1"/>
        <v>60723.573333333334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181</v>
      </c>
      <c r="D12" s="31" t="s">
        <v>188</v>
      </c>
      <c r="E12" s="32">
        <v>555538</v>
      </c>
      <c r="F12" s="34">
        <f t="shared" si="1"/>
        <v>22221.52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188</v>
      </c>
      <c r="E13" s="32">
        <v>985002</v>
      </c>
      <c r="F13" s="34">
        <f t="shared" si="1"/>
        <v>39400.080000000002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181</v>
      </c>
      <c r="D14" s="31" t="s">
        <v>188</v>
      </c>
      <c r="E14" s="32">
        <v>1056875</v>
      </c>
      <c r="F14" s="34">
        <f t="shared" si="1"/>
        <v>42275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181</v>
      </c>
      <c r="D15" s="31" t="s">
        <v>184</v>
      </c>
      <c r="E15" s="32">
        <v>15817</v>
      </c>
      <c r="F15" s="34">
        <f t="shared" si="1"/>
        <v>210.89333333333335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 t="s">
        <v>181</v>
      </c>
      <c r="D16" s="31" t="s">
        <v>184</v>
      </c>
      <c r="E16" s="32">
        <v>1586679</v>
      </c>
      <c r="F16" s="34">
        <f t="shared" si="1"/>
        <v>21155.72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181</v>
      </c>
      <c r="D17" s="31" t="s">
        <v>194</v>
      </c>
      <c r="E17" s="32">
        <v>2303470</v>
      </c>
      <c r="F17" s="34">
        <f t="shared" si="1"/>
        <v>287933.75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196</v>
      </c>
      <c r="E18" s="32">
        <v>87952</v>
      </c>
      <c r="F18" s="34">
        <f t="shared" si="1"/>
        <v>17590.400000000001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181</v>
      </c>
      <c r="D19" s="31" t="s">
        <v>196</v>
      </c>
      <c r="E19" s="32">
        <v>6025</v>
      </c>
      <c r="F19" s="34">
        <f t="shared" si="1"/>
        <v>1205</v>
      </c>
      <c r="G19" s="35" t="s">
        <v>0</v>
      </c>
      <c r="H19" s="26"/>
    </row>
    <row r="20" spans="1:8" s="148" customFormat="1" x14ac:dyDescent="0.25">
      <c r="A20" s="26"/>
      <c r="B20" s="29" t="s">
        <v>198</v>
      </c>
      <c r="C20" s="30" t="s">
        <v>181</v>
      </c>
      <c r="D20" s="31" t="s">
        <v>199</v>
      </c>
      <c r="E20" s="32">
        <v>211460</v>
      </c>
      <c r="F20" s="34">
        <f t="shared" si="1"/>
        <v>4229.2</v>
      </c>
      <c r="G20" s="35" t="s">
        <v>0</v>
      </c>
      <c r="H20" s="26"/>
    </row>
    <row r="21" spans="1:8" s="148" customFormat="1" x14ac:dyDescent="0.25">
      <c r="A21" s="26"/>
      <c r="B21" s="29" t="s">
        <v>200</v>
      </c>
      <c r="C21" s="30" t="s">
        <v>181</v>
      </c>
      <c r="D21" s="31" t="s">
        <v>199</v>
      </c>
      <c r="E21" s="32">
        <v>62369</v>
      </c>
      <c r="F21" s="34">
        <f t="shared" si="1"/>
        <v>1247.3800000000001</v>
      </c>
      <c r="G21" s="35" t="s">
        <v>0</v>
      </c>
      <c r="H21" s="26"/>
    </row>
    <row r="22" spans="1:8" s="148" customFormat="1" x14ac:dyDescent="0.25">
      <c r="A22" s="26"/>
      <c r="B22" s="29" t="s">
        <v>201</v>
      </c>
      <c r="C22" s="30" t="s">
        <v>181</v>
      </c>
      <c r="D22" s="31" t="s">
        <v>184</v>
      </c>
      <c r="E22" s="32">
        <v>199924</v>
      </c>
      <c r="F22" s="34">
        <f t="shared" si="1"/>
        <v>2665.6533333333332</v>
      </c>
      <c r="G22" s="35" t="s">
        <v>0</v>
      </c>
      <c r="H22" s="26"/>
    </row>
    <row r="23" spans="1:8" s="148" customFormat="1" x14ac:dyDescent="0.25">
      <c r="A23" s="26"/>
      <c r="B23" s="23" t="s">
        <v>71</v>
      </c>
      <c r="C23" s="158"/>
      <c r="D23" s="158"/>
      <c r="E23" s="158"/>
      <c r="F23" s="36">
        <f>SUM(F8:F22)</f>
        <v>558047.21</v>
      </c>
      <c r="G23" s="37" t="s">
        <v>0</v>
      </c>
      <c r="H23" s="26"/>
    </row>
    <row r="24" spans="1:8" s="148" customFormat="1" x14ac:dyDescent="0.25">
      <c r="A24" s="26"/>
      <c r="B24" s="107" t="s">
        <v>132</v>
      </c>
      <c r="C24" s="159"/>
      <c r="D24" s="159"/>
      <c r="E24" s="159"/>
      <c r="F24" s="66">
        <v>2844014.836666666</v>
      </c>
      <c r="G24" s="37" t="s">
        <v>0</v>
      </c>
      <c r="H24" s="26"/>
    </row>
    <row r="25" spans="1:8" s="148" customFormat="1" x14ac:dyDescent="0.25">
      <c r="A25" s="26"/>
      <c r="B25" s="39" t="s">
        <v>68</v>
      </c>
      <c r="C25" s="160"/>
      <c r="D25" s="160"/>
      <c r="E25" s="161"/>
      <c r="F25" s="38">
        <f>F23+F24</f>
        <v>3402062.0466666659</v>
      </c>
      <c r="G25" s="38" t="s">
        <v>0</v>
      </c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t="14.45" hidden="1" customHeight="1" x14ac:dyDescent="0.25"/>
    <row r="33" s="148" customFormat="1" ht="14.4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Hjørring Vandselskab AS</v>
      </c>
      <c r="B1" s="162"/>
      <c r="C1" s="162"/>
      <c r="D1" s="162"/>
      <c r="E1" s="162"/>
    </row>
    <row r="2" spans="1:5" x14ac:dyDescent="0.25">
      <c r="A2" s="1" t="str">
        <f>'1. Forside'!A2</f>
        <v>V085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695140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715416.66666666663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investeringer'!F23</f>
        <v>558047.21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-294462.2466666667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Hjørring Vandselskab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25</v>
      </c>
      <c r="E8" s="32">
        <v>3000000</v>
      </c>
      <c r="F8" s="45">
        <f>E8/D8</f>
        <v>120000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75</v>
      </c>
      <c r="E9" s="32">
        <v>14007000</v>
      </c>
      <c r="F9" s="45">
        <f t="shared" ref="F9:F15" si="0">E9/D9</f>
        <v>186760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2015</v>
      </c>
      <c r="D10" s="31">
        <v>8</v>
      </c>
      <c r="E10" s="32">
        <v>1750000</v>
      </c>
      <c r="F10" s="45">
        <f t="shared" si="0"/>
        <v>218750</v>
      </c>
      <c r="G10" s="35" t="s">
        <v>0</v>
      </c>
      <c r="H10" s="26"/>
    </row>
    <row r="11" spans="1:8" s="148" customFormat="1" x14ac:dyDescent="0.25">
      <c r="A11" s="26"/>
      <c r="B11" s="29" t="s">
        <v>206</v>
      </c>
      <c r="C11" s="30">
        <v>2015</v>
      </c>
      <c r="D11" s="31">
        <v>5</v>
      </c>
      <c r="E11" s="32">
        <v>1000000</v>
      </c>
      <c r="F11" s="45">
        <f t="shared" si="0"/>
        <v>200000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>
        <v>2016</v>
      </c>
      <c r="D12" s="31">
        <v>25</v>
      </c>
      <c r="E12" s="32">
        <v>3000000</v>
      </c>
      <c r="F12" s="45">
        <f t="shared" si="0"/>
        <v>120000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2016</v>
      </c>
      <c r="D13" s="31">
        <v>75</v>
      </c>
      <c r="E13" s="32">
        <v>14250000</v>
      </c>
      <c r="F13" s="45">
        <f t="shared" si="0"/>
        <v>190000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>
        <v>2016</v>
      </c>
      <c r="D14" s="31">
        <v>8</v>
      </c>
      <c r="E14" s="32">
        <v>1750000</v>
      </c>
      <c r="F14" s="45">
        <f t="shared" si="0"/>
        <v>218750</v>
      </c>
      <c r="G14" s="35" t="s">
        <v>0</v>
      </c>
      <c r="H14" s="26"/>
    </row>
    <row r="15" spans="1:8" s="148" customFormat="1" x14ac:dyDescent="0.25">
      <c r="A15" s="26"/>
      <c r="B15" s="29" t="s">
        <v>206</v>
      </c>
      <c r="C15" s="30">
        <v>2016</v>
      </c>
      <c r="D15" s="31">
        <v>5</v>
      </c>
      <c r="E15" s="32">
        <v>1000000</v>
      </c>
      <c r="F15" s="45">
        <f t="shared" si="0"/>
        <v>200000</v>
      </c>
      <c r="G15" s="35" t="s">
        <v>0</v>
      </c>
      <c r="H15" s="26"/>
    </row>
    <row r="16" spans="1:8" s="148" customFormat="1" x14ac:dyDescent="0.25">
      <c r="A16" s="26"/>
      <c r="B16" s="109" t="s">
        <v>72</v>
      </c>
      <c r="C16" s="165"/>
      <c r="D16" s="166"/>
      <c r="E16" s="167"/>
      <c r="F16" s="46">
        <f>SUMIF(C8:C15,"2015",F8:F15)</f>
        <v>725510</v>
      </c>
      <c r="G16" s="47" t="s">
        <v>0</v>
      </c>
      <c r="H16" s="26"/>
    </row>
    <row r="17" spans="1:8" s="148" customFormat="1" x14ac:dyDescent="0.25">
      <c r="A17" s="26"/>
      <c r="B17" s="107" t="s">
        <v>130</v>
      </c>
      <c r="C17" s="168"/>
      <c r="D17" s="169"/>
      <c r="E17" s="170"/>
      <c r="F17" s="46">
        <f>SUMIF(C8:C15,"2016",F8:F15)</f>
        <v>728750</v>
      </c>
      <c r="G17" s="47" t="s">
        <v>0</v>
      </c>
      <c r="H17" s="26"/>
    </row>
    <row r="18" spans="1:8" s="148" customFormat="1" x14ac:dyDescent="0.25">
      <c r="A18" s="26"/>
      <c r="B18" s="50" t="s">
        <v>36</v>
      </c>
      <c r="C18" s="171"/>
      <c r="D18" s="172"/>
      <c r="E18" s="172"/>
      <c r="F18" s="48">
        <f>F16+F17</f>
        <v>1454260</v>
      </c>
      <c r="G18" s="49" t="s">
        <v>0</v>
      </c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173"/>
      <c r="G21" s="173"/>
      <c r="H21" s="26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t="12" hidden="1" customHeight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Hjørring Vandselskab AS</v>
      </c>
      <c r="B1" s="56"/>
      <c r="C1" s="56"/>
      <c r="D1" s="176"/>
      <c r="E1" s="56"/>
    </row>
    <row r="2" spans="1:5" x14ac:dyDescent="0.25">
      <c r="A2" s="220" t="str">
        <f>'1. Forside'!A2</f>
        <v>V085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17000</v>
      </c>
      <c r="D7" s="181" t="s">
        <v>0</v>
      </c>
      <c r="E7" s="56"/>
    </row>
    <row r="8" spans="1:5" x14ac:dyDescent="0.25">
      <c r="A8" s="56"/>
      <c r="B8" s="206" t="s">
        <v>202</v>
      </c>
      <c r="C8" s="51">
        <v>130000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889000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1036000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210</v>
      </c>
      <c r="C13" s="178"/>
      <c r="D13" s="179"/>
      <c r="E13" s="56"/>
    </row>
    <row r="14" spans="1:5" x14ac:dyDescent="0.25">
      <c r="A14" s="56"/>
      <c r="B14" s="53" t="s">
        <v>211</v>
      </c>
      <c r="C14" s="180">
        <v>19329375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19329375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160000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182000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20821100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19941110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879990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2015-09-27T11:46:31Z</dcterms:modified>
</cp:coreProperties>
</file>