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2" l="1"/>
  <c r="F10" i="2"/>
  <c r="F11" i="2"/>
  <c r="F12" i="2"/>
  <c r="F13" i="2"/>
  <c r="F14" i="2"/>
  <c r="F15" i="2"/>
  <c r="F16" i="2"/>
  <c r="F17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1" i="7"/>
  <c r="F13" i="7" s="1"/>
  <c r="F18" i="2" l="1"/>
  <c r="F19" i="2"/>
  <c r="F20" i="2"/>
  <c r="C9" i="12" l="1"/>
  <c r="C11" i="12" s="1"/>
  <c r="C31" i="8" s="1"/>
  <c r="E31" i="8" s="1"/>
  <c r="F8" i="2" l="1"/>
  <c r="F8" i="7"/>
  <c r="F12" i="7" s="1"/>
  <c r="F21" i="2" l="1"/>
  <c r="C9" i="10" s="1"/>
  <c r="C15" i="11" l="1"/>
  <c r="C28" i="8" s="1"/>
  <c r="C14" i="4"/>
  <c r="C26" i="8" s="1"/>
  <c r="C26" i="3"/>
  <c r="C24" i="8" s="1"/>
  <c r="F14" i="7"/>
  <c r="C18" i="8" s="1"/>
  <c r="C20" i="3"/>
  <c r="C23" i="8" s="1"/>
  <c r="C9" i="3"/>
  <c r="C21" i="8" s="1"/>
  <c r="C8" i="4"/>
  <c r="C25" i="8" s="1"/>
  <c r="C10" i="10"/>
  <c r="C17" i="8" s="1"/>
  <c r="F2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<sst xmlns="http://schemas.openxmlformats.org/spreadsheetml/2006/main" count="402" uniqueCount="205">
  <si>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</si>
  <si>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</si>
  <si>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</si>
  <si>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</si>
  <si>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</si>
  <si>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</si>
  <si>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</si>
  <si>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</si>
  <si>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</si>
  <si>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</si>
  <si>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</si>
  <si>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</si>
  <si>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</si>
  <si>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</si>
  <si>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</si>
  <si>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</si>
  <si>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</si>
  <si>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</si>
  <si>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</si>
  <si>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</si>
  <si>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</si>
  <si>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</si>
  <si>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</si>
  <si>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</si>
  <si>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</si>
  <si>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</si>
  <si>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</si>
  <si>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</si>
  <si>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</si>
  <si>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</si>
  <si>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</si>
  <si>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</si>
  <si>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</si>
  <si>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</si>
  <si>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</si>
  <si>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</si>
  <si>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</si>
  <si>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</si>
  <si>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</si>
  <si>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</si>
  <si>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</si>
  <si>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</si>
  <si>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</si>
  <si>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</si>
  <si>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</si>
  <si>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</si>
  <si>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</si>
  <si>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</si>
  <si>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</si>
  <si>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</si>
  <si>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</si>
  <si>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</si>
  <si>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</si>
  <si>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</si>
  <si>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</si>
  <si>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</si>
  <si>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</si>
  <si>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</si>
  <si>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</si>
  <si>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</si>
  <si>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</si>
  <si>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</si>
  <si>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</si>
  <si>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</si>
  <si>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</si>
  <si>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</si>
  <si>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</si>
  <si>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</si>
  <si>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</si>
  <si>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</si>
  <si>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</si>
  <si>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</si>
  <si>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</si>
  <si>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</si>
  <si>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</si>
  <si>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</si>
  <si>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</si>
  <si>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</si>
  <si>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</si>
  <si>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</si>
  <si>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</si>
  <si>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</si>
  <si>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</si>
  <si>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</si>
  <si>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</si>
  <si>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</si>
  <si>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</si>
  <si>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</si>
  <si>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</si>
  <si>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</si>
  <si>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</si>
  <si>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</si>
  <si>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</si>
  <si>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</si>
  <si>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</si>
  <si>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</si>
  <si>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</si>
  <si>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</si>
  <si>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</si>
  <si>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</si>
  <si>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</si>
  <si>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</si>
  <si>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</si>
  <si>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</si>
  <si>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</si>
  <si>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</si>
  <si>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</si>
  <si>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</si>
  <si>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</si>
  <si>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</si>
  <si>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</si>
  <si>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</si>
  <si>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</si>
  <si>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</si>
  <si>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</si>
  <si>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</si>
  <si>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</si>
  <si>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</si>
  <si>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</si>
  <si>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</si>
  <si>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</si>
  <si>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</si>
  <si>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</si>
  <si>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</si>
  <si>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</si>
  <si>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</si>
  <si>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</si>
  <si>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</si>
  <si>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</si>
  <si>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</si>
  <si>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</si>
  <si>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</si>
  <si>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</si>
  <si>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</si>
  <si>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</si>
  <si>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</si>
  <si>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</si>
  <si>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</si>
  <si>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</si>
  <si>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</si>
  <si>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</si>
  <si>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</si>
  <si>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</si>
  <si>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</si>
  <si>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</si>
  <si>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</si>
  <si>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</si>
  <si>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</si>
  <si>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</si>
  <si>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</si>
  <si>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</si>
  <si>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</si>
  <si>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</si>
  <si>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</si>
  <si>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</si>
  <si>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</si>
  <si>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</si>
  <si>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</si>
  <si>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</si>
  <si>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</si>
  <si>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</si>
  <si>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</si>
  <si>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</si>
  <si>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</si>
  <si>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</si>
  <si>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</si>
  <si>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</si>
  <si>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</si>
  <si>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</si>
  <si>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</si>
  <si>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</si>
  <si>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</si>
  <si>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</si>
  <si>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</si>
  <si>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</si>
  <si>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</si>
  <si>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</si>
  <si>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</si>
  <si>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</si>
  <si>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</si>
  <si>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</si>
  <si>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</si>
  <si>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</si>
  <si>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Etageareal vandbehandlingsbygning</t>
  </si>
  <si>
    <t>2014</t>
  </si>
  <si>
    <t>75</t>
  </si>
  <si>
    <t>Hegn</t>
  </si>
  <si>
    <t>15</t>
  </si>
  <si>
    <t>Elanlæg</t>
  </si>
  <si>
    <t>20</t>
  </si>
  <si>
    <t>Beluftningsanlæg, ika-beluftning, Mek./EL</t>
  </si>
  <si>
    <t>25</t>
  </si>
  <si>
    <t>Ledningsnet ≤ Ø50 mm</t>
  </si>
  <si>
    <t>Ø 50mm &lt; Ledningsnet ≤ Ø110 mm</t>
  </si>
  <si>
    <t>Pumpestation (inkl. evt. hydrofor)/trykforøger, Mek./EL</t>
  </si>
  <si>
    <t>Afregningsmålere, elektroniske &gt; Ø110 mm</t>
  </si>
  <si>
    <t>10</t>
  </si>
  <si>
    <t>Arbejdsplads</t>
  </si>
  <si>
    <t>5</t>
  </si>
  <si>
    <t>Aflæsningsudstyr og aflæsningsmålere</t>
  </si>
  <si>
    <t>Ejendomsskatter</t>
  </si>
  <si>
    <t>Afregningsmålere, elektroniske ≤ Ø 110mm (Qn 10)</t>
  </si>
  <si>
    <t>Lager</t>
  </si>
  <si>
    <t>Høng Vandværk a.m.b.a.</t>
  </si>
  <si>
    <t>V101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</si>
</sst>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129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138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2" t="s">
        <v>139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Høng Vandværk a.m.b.a.</v>
      </c>
      <c r="B1" s="56"/>
      <c r="C1" s="56"/>
      <c r="D1" s="56"/>
      <c r="E1" s="56"/>
    </row>
    <row r="2" spans="1:5" x14ac:dyDescent="0.25">
      <c r="A2" s="220" t="str">
        <f>'1. Forside'!A2</f>
        <v>V101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Høng Vandværk a.m.b.a.</v>
      </c>
      <c r="B1" s="26"/>
      <c r="C1" s="26"/>
      <c r="D1" s="26"/>
      <c r="E1" s="26"/>
    </row>
    <row r="2" spans="1:5" x14ac:dyDescent="0.25">
      <c r="A2" s="221" t="str">
        <f>'1. Forside'!A2</f>
        <v>V101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100000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-100000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-12268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-110000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97732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Høng Vandværk a.m.b.a.</v>
      </c>
      <c r="B1" s="26"/>
      <c r="C1" s="26"/>
      <c r="D1" s="26"/>
      <c r="E1" s="26"/>
    </row>
    <row r="2" spans="1:5" x14ac:dyDescent="0.25">
      <c r="A2" s="221" t="str">
        <f>'1. Forside'!A2</f>
        <v>V101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-2557365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-1304426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-1252939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-250587.8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Høng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V101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4488735.4702941403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1634257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61165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-31699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248933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1912656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275338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-400000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-1878763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-2278763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-90769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4664458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4664458</v>
      </c>
      <c r="D36" s="79" t="s">
        <v>0</v>
      </c>
      <c r="E36" s="10">
        <f>-C36</f>
        <v>-4664458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-175722.52970585972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Høng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V101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141327</v>
      </c>
      <c r="D7" s="222" t="s">
        <v>0</v>
      </c>
      <c r="E7" s="223">
        <v>184541.5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50531</v>
      </c>
      <c r="F8" s="222" t="s">
        <v>0</v>
      </c>
      <c r="G8" s="224">
        <v>275338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/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141327</v>
      </c>
      <c r="D11" s="226" t="s">
        <v>0</v>
      </c>
      <c r="E11" s="55">
        <f>C11+E7-E8-E9</f>
        <v>275337.5</v>
      </c>
      <c r="F11" s="226" t="s">
        <v>0</v>
      </c>
      <c r="G11" s="55">
        <f>E11+G7-G8-G9</f>
        <v>-0.5</v>
      </c>
      <c r="H11" s="226" t="s">
        <v>0</v>
      </c>
      <c r="I11" s="55">
        <f>G11+I7-I8-I9</f>
        <v>-0.5</v>
      </c>
      <c r="J11" s="226" t="s">
        <v>0</v>
      </c>
      <c r="K11" s="55">
        <f>K7-K8-K9+K10+I11</f>
        <v>-0.5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Høng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V101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1486469.2153923668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-5648.5830184909937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1480820.6323738757</v>
      </c>
      <c r="D13" s="79" t="s">
        <v>0</v>
      </c>
      <c r="E13" s="6">
        <f>C13</f>
        <v>1480820.6323738757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1461970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investeringer'!F23</f>
        <v>327200.46166666661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43495.693333333344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investeringer'!F14</f>
        <v>100800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1933466.155</v>
      </c>
      <c r="D19" s="79" t="s">
        <v>0</v>
      </c>
      <c r="E19" s="8">
        <f>C19</f>
        <v>1933466.155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37500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1606380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20000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589046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-100000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97732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2250658</v>
      </c>
      <c r="D29" s="79" t="s">
        <v>0</v>
      </c>
      <c r="E29" s="6">
        <f>C29</f>
        <v>2250658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-250587.8</v>
      </c>
      <c r="D31" s="79" t="s">
        <v>0</v>
      </c>
      <c r="E31" s="10">
        <f>C31</f>
        <v>-250587.8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-175722.52970585972</v>
      </c>
      <c r="D33" s="79" t="s">
        <v>0</v>
      </c>
      <c r="E33" s="12">
        <f>C33</f>
        <v>-175722.52970585972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5238634.4576680167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246992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21.209733342245968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14.705959940678309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Høng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V101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1486469.2153923668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1486469.2153923668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1486469.2153923668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-5648.5830184909937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Høng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V101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1224404.6927186926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1480820.6323738757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1486469.2153923668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36715.789620191455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Høng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V101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63523120.052958742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1461970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1461970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Høng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V101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42610</v>
      </c>
      <c r="F8" s="34">
        <f t="shared" ref="F8:F20" si="0">E8/D8</f>
        <v>568.13333333333333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187</v>
      </c>
      <c r="E9" s="32">
        <v>8254</v>
      </c>
      <c r="F9" s="34">
        <f t="shared" ref="F9:F17" si="1">E9/D9</f>
        <v>550.26666666666665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 t="s">
        <v>184</v>
      </c>
      <c r="D10" s="31" t="s">
        <v>189</v>
      </c>
      <c r="E10" s="32">
        <v>23576</v>
      </c>
      <c r="F10" s="34">
        <f t="shared" si="1"/>
        <v>1178.8</v>
      </c>
      <c r="G10" s="35" t="s">
        <v>0</v>
      </c>
      <c r="H10" s="26"/>
    </row>
    <row r="11" spans="1:8" s="148" customFormat="1" x14ac:dyDescent="0.25">
      <c r="A11" s="26"/>
      <c r="B11" s="29" t="s">
        <v>190</v>
      </c>
      <c r="C11" s="30" t="s">
        <v>184</v>
      </c>
      <c r="D11" s="31" t="s">
        <v>191</v>
      </c>
      <c r="E11" s="32">
        <v>306822</v>
      </c>
      <c r="F11" s="34">
        <f t="shared" si="1"/>
        <v>12272.88</v>
      </c>
      <c r="G11" s="35" t="s">
        <v>0</v>
      </c>
      <c r="H11" s="26"/>
    </row>
    <row r="12" spans="1:8" s="148" customFormat="1" x14ac:dyDescent="0.25">
      <c r="A12" s="26"/>
      <c r="B12" s="29" t="s">
        <v>192</v>
      </c>
      <c r="C12" s="30" t="s">
        <v>184</v>
      </c>
      <c r="D12" s="31" t="s">
        <v>185</v>
      </c>
      <c r="E12" s="32">
        <v>224623</v>
      </c>
      <c r="F12" s="34">
        <f t="shared" si="1"/>
        <v>2994.9733333333334</v>
      </c>
      <c r="G12" s="35" t="s">
        <v>0</v>
      </c>
      <c r="H12" s="26"/>
    </row>
    <row r="13" spans="1:8" s="148" customFormat="1" x14ac:dyDescent="0.25">
      <c r="A13" s="26"/>
      <c r="B13" s="29" t="s">
        <v>193</v>
      </c>
      <c r="C13" s="30" t="s">
        <v>184</v>
      </c>
      <c r="D13" s="31" t="s">
        <v>185</v>
      </c>
      <c r="E13" s="32">
        <v>224623</v>
      </c>
      <c r="F13" s="34">
        <f t="shared" si="1"/>
        <v>2994.9733333333334</v>
      </c>
      <c r="G13" s="35" t="s">
        <v>0</v>
      </c>
      <c r="H13" s="26"/>
    </row>
    <row r="14" spans="1:8" s="148" customFormat="1" x14ac:dyDescent="0.25">
      <c r="A14" s="26"/>
      <c r="B14" s="29" t="s">
        <v>192</v>
      </c>
      <c r="C14" s="30" t="s">
        <v>184</v>
      </c>
      <c r="D14" s="31" t="s">
        <v>185</v>
      </c>
      <c r="E14" s="32">
        <v>36152</v>
      </c>
      <c r="F14" s="34">
        <f t="shared" si="1"/>
        <v>482.02666666666664</v>
      </c>
      <c r="G14" s="35" t="s">
        <v>0</v>
      </c>
      <c r="H14" s="26"/>
    </row>
    <row r="15" spans="1:8" s="148" customFormat="1" x14ac:dyDescent="0.25">
      <c r="A15" s="26"/>
      <c r="B15" s="29" t="s">
        <v>193</v>
      </c>
      <c r="C15" s="30" t="s">
        <v>184</v>
      </c>
      <c r="D15" s="31" t="s">
        <v>185</v>
      </c>
      <c r="E15" s="32">
        <v>144608</v>
      </c>
      <c r="F15" s="34">
        <f t="shared" si="1"/>
        <v>1928.1066666666666</v>
      </c>
      <c r="G15" s="35" t="s">
        <v>0</v>
      </c>
      <c r="H15" s="26"/>
    </row>
    <row r="16" spans="1:8" s="148" customFormat="1" x14ac:dyDescent="0.25">
      <c r="A16" s="26"/>
      <c r="B16" s="29" t="s">
        <v>192</v>
      </c>
      <c r="C16" s="30" t="s">
        <v>184</v>
      </c>
      <c r="D16" s="31" t="s">
        <v>185</v>
      </c>
      <c r="E16" s="32">
        <v>29079</v>
      </c>
      <c r="F16" s="34">
        <f t="shared" si="1"/>
        <v>387.72</v>
      </c>
      <c r="G16" s="35" t="s">
        <v>0</v>
      </c>
      <c r="H16" s="26"/>
    </row>
    <row r="17" spans="1:8" s="148" customFormat="1" x14ac:dyDescent="0.25">
      <c r="A17" s="26"/>
      <c r="B17" s="29" t="s">
        <v>194</v>
      </c>
      <c r="C17" s="30" t="s">
        <v>184</v>
      </c>
      <c r="D17" s="31" t="s">
        <v>191</v>
      </c>
      <c r="E17" s="32">
        <v>17050</v>
      </c>
      <c r="F17" s="34">
        <f t="shared" si="1"/>
        <v>682</v>
      </c>
      <c r="G17" s="35" t="s">
        <v>0</v>
      </c>
      <c r="H17" s="26"/>
    </row>
    <row r="18" spans="1:8" s="148" customFormat="1" x14ac:dyDescent="0.25">
      <c r="A18" s="26"/>
      <c r="B18" s="29" t="s">
        <v>195</v>
      </c>
      <c r="C18" s="30" t="s">
        <v>184</v>
      </c>
      <c r="D18" s="31" t="s">
        <v>196</v>
      </c>
      <c r="E18" s="32">
        <v>767984</v>
      </c>
      <c r="F18" s="34">
        <f t="shared" si="0"/>
        <v>76798.399999999994</v>
      </c>
      <c r="G18" s="35" t="s">
        <v>0</v>
      </c>
      <c r="H18" s="26"/>
    </row>
    <row r="19" spans="1:8" s="148" customFormat="1" x14ac:dyDescent="0.25">
      <c r="A19" s="26"/>
      <c r="B19" s="29" t="s">
        <v>197</v>
      </c>
      <c r="C19" s="30" t="s">
        <v>184</v>
      </c>
      <c r="D19" s="31" t="s">
        <v>198</v>
      </c>
      <c r="E19" s="32">
        <v>32258</v>
      </c>
      <c r="F19" s="34">
        <f t="shared" si="0"/>
        <v>6451.6</v>
      </c>
      <c r="G19" s="35" t="s">
        <v>0</v>
      </c>
      <c r="H19" s="26"/>
    </row>
    <row r="20" spans="1:8" s="148" customFormat="1" x14ac:dyDescent="0.25">
      <c r="A20" s="26"/>
      <c r="B20" s="29" t="s">
        <v>199</v>
      </c>
      <c r="C20" s="30" t="s">
        <v>184</v>
      </c>
      <c r="D20" s="31" t="s">
        <v>198</v>
      </c>
      <c r="E20" s="32">
        <v>21124</v>
      </c>
      <c r="F20" s="34">
        <f t="shared" si="0"/>
        <v>4224.8</v>
      </c>
      <c r="G20" s="35" t="s">
        <v>0</v>
      </c>
      <c r="H20" s="26"/>
    </row>
    <row r="21" spans="1:8" s="148" customFormat="1" x14ac:dyDescent="0.25">
      <c r="A21" s="26"/>
      <c r="B21" s="23" t="s">
        <v>71</v>
      </c>
      <c r="C21" s="158"/>
      <c r="D21" s="158"/>
      <c r="E21" s="158"/>
      <c r="F21" s="36">
        <f>SUM(F8:F20)</f>
        <v>111514.68000000001</v>
      </c>
      <c r="G21" s="37" t="s">
        <v>0</v>
      </c>
      <c r="H21" s="26"/>
    </row>
    <row r="22" spans="1:8" s="148" customFormat="1" x14ac:dyDescent="0.25">
      <c r="A22" s="26"/>
      <c r="B22" s="107" t="s">
        <v>133</v>
      </c>
      <c r="C22" s="159"/>
      <c r="D22" s="159"/>
      <c r="E22" s="159"/>
      <c r="F22" s="66">
        <v>215685.78166666662</v>
      </c>
      <c r="G22" s="37" t="s">
        <v>0</v>
      </c>
      <c r="H22" s="26"/>
    </row>
    <row r="23" spans="1:8" s="148" customFormat="1" x14ac:dyDescent="0.25">
      <c r="A23" s="26"/>
      <c r="B23" s="39" t="s">
        <v>68</v>
      </c>
      <c r="C23" s="160"/>
      <c r="D23" s="160"/>
      <c r="E23" s="161"/>
      <c r="F23" s="38">
        <f>F21+F22</f>
        <v>327200.46166666661</v>
      </c>
      <c r="G23" s="38" t="s">
        <v>0</v>
      </c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26"/>
      <c r="D26" s="26"/>
      <c r="E26" s="26"/>
      <c r="F26" s="26"/>
      <c r="G26" s="26"/>
      <c r="H26" s="26"/>
    </row>
    <row r="27" spans="1:8" s="148" customFormat="1" hidden="1" x14ac:dyDescent="0.25"/>
    <row r="28" spans="1:8" s="148" customFormat="1" hidden="1" x14ac:dyDescent="0.25"/>
    <row r="29" spans="1:8" s="148" customFormat="1" hidden="1" x14ac:dyDescent="0.25"/>
    <row r="30" spans="1:8" s="148" customFormat="1" ht="14.45" hidden="1" customHeight="1" x14ac:dyDescent="0.25"/>
    <row r="31" spans="1:8" s="148" customFormat="1" ht="14.4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Høng Vandværk a.m.b.a.</v>
      </c>
      <c r="B1" s="162"/>
      <c r="C1" s="162"/>
      <c r="D1" s="162"/>
      <c r="E1" s="162"/>
    </row>
    <row r="2" spans="1:5" x14ac:dyDescent="0.25">
      <c r="A2" s="1" t="str">
        <f>'1. Forside'!A2</f>
        <v>V101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86667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92866.666666666672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investeringer'!F21</f>
        <v>111514.68000000001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43495.693333333344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Høng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V101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193</v>
      </c>
      <c r="C8" s="30">
        <v>2015</v>
      </c>
      <c r="D8" s="31">
        <v>75</v>
      </c>
      <c r="E8" s="32">
        <v>800000</v>
      </c>
      <c r="F8" s="45">
        <f>E8/D8</f>
        <v>10666.666666666666</v>
      </c>
      <c r="G8" s="35" t="s">
        <v>0</v>
      </c>
      <c r="H8" s="26"/>
    </row>
    <row r="9" spans="1:8" s="148" customFormat="1" x14ac:dyDescent="0.25">
      <c r="A9" s="26"/>
      <c r="B9" s="29" t="s">
        <v>201</v>
      </c>
      <c r="C9" s="30">
        <v>2015</v>
      </c>
      <c r="D9" s="31">
        <v>10</v>
      </c>
      <c r="E9" s="32">
        <v>720000</v>
      </c>
      <c r="F9" s="45">
        <f t="shared" ref="F9" si="0">E9/D9</f>
        <v>72000</v>
      </c>
      <c r="G9" s="35" t="s">
        <v>0</v>
      </c>
      <c r="H9" s="26"/>
    </row>
    <row r="10" spans="1:8" s="148" customFormat="1" x14ac:dyDescent="0.25">
      <c r="A10" s="26"/>
      <c r="B10" s="29" t="s">
        <v>202</v>
      </c>
      <c r="C10" s="30">
        <v>2015</v>
      </c>
      <c r="D10" s="31">
        <v>75</v>
      </c>
      <c r="E10" s="32">
        <v>160000</v>
      </c>
      <c r="F10" s="45">
        <f t="shared" ref="F10:F11" si="1">E10/D10</f>
        <v>2133.3333333333335</v>
      </c>
      <c r="G10" s="35" t="s">
        <v>0</v>
      </c>
      <c r="H10" s="26"/>
    </row>
    <row r="11" spans="1:8" s="148" customFormat="1" x14ac:dyDescent="0.25">
      <c r="A11" s="26"/>
      <c r="B11" s="29" t="s">
        <v>193</v>
      </c>
      <c r="C11" s="30">
        <v>2016</v>
      </c>
      <c r="D11" s="31">
        <v>75</v>
      </c>
      <c r="E11" s="32">
        <v>1200000</v>
      </c>
      <c r="F11" s="45">
        <f t="shared" si="1"/>
        <v>16000</v>
      </c>
      <c r="G11" s="35" t="s">
        <v>0</v>
      </c>
      <c r="H11" s="26"/>
    </row>
    <row r="12" spans="1:8" s="148" customFormat="1" x14ac:dyDescent="0.25">
      <c r="A12" s="26"/>
      <c r="B12" s="109" t="s">
        <v>72</v>
      </c>
      <c r="C12" s="165"/>
      <c r="D12" s="166"/>
      <c r="E12" s="167"/>
      <c r="F12" s="46">
        <f>SUMIF(C8:C11,"2015",F8:F11)</f>
        <v>84800</v>
      </c>
      <c r="G12" s="47" t="s">
        <v>0</v>
      </c>
      <c r="H12" s="26"/>
    </row>
    <row r="13" spans="1:8" s="148" customFormat="1" x14ac:dyDescent="0.25">
      <c r="A13" s="26"/>
      <c r="B13" s="107" t="s">
        <v>131</v>
      </c>
      <c r="C13" s="168"/>
      <c r="D13" s="169"/>
      <c r="E13" s="170"/>
      <c r="F13" s="46">
        <f>SUMIF(C8:C11,"2016",F8:F11)</f>
        <v>16000</v>
      </c>
      <c r="G13" s="47" t="s">
        <v>0</v>
      </c>
      <c r="H13" s="26"/>
    </row>
    <row r="14" spans="1:8" s="148" customFormat="1" x14ac:dyDescent="0.25">
      <c r="A14" s="26"/>
      <c r="B14" s="50" t="s">
        <v>36</v>
      </c>
      <c r="C14" s="171"/>
      <c r="D14" s="172"/>
      <c r="E14" s="172"/>
      <c r="F14" s="48">
        <f>F12+F13</f>
        <v>100800</v>
      </c>
      <c r="G14" s="49" t="s">
        <v>0</v>
      </c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173"/>
      <c r="G17" s="173"/>
      <c r="H17" s="26"/>
    </row>
    <row r="18" spans="1:8" s="148" customFormat="1" hidden="1" x14ac:dyDescent="0.25">
      <c r="C18" s="174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t="12" hidden="1" customHeight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Høng Vandværk a.m.b.a.</v>
      </c>
      <c r="B1" s="56"/>
      <c r="C1" s="56"/>
      <c r="D1" s="176"/>
      <c r="E1" s="56"/>
    </row>
    <row r="2" spans="1:5" x14ac:dyDescent="0.25">
      <c r="A2" s="220" t="str">
        <f>'1. Forside'!A2</f>
        <v>V101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32500</v>
      </c>
      <c r="D7" s="181" t="s">
        <v>0</v>
      </c>
      <c r="E7" s="56"/>
    </row>
    <row r="8" spans="1:5" x14ac:dyDescent="0.25">
      <c r="A8" s="56"/>
      <c r="B8" s="206" t="s">
        <v>200</v>
      </c>
      <c r="C8" s="51">
        <v>5000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37500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1606380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1606380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141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20000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20000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142</v>
      </c>
      <c r="C23" s="265"/>
      <c r="D23" s="266"/>
      <c r="E23" s="56"/>
    </row>
    <row r="24" spans="1:5" x14ac:dyDescent="0.25">
      <c r="A24" s="56"/>
      <c r="B24" s="108" t="s">
        <v>143</v>
      </c>
      <c r="C24" s="19">
        <v>2180346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1591300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589046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2015-08-25T10:58:50Z</dcterms:modified>
</cp:coreProperties>
</file>