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765" yWindow="405" windowWidth="12090" windowHeight="12465" tabRatio="9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0" i="11" l="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41" i="11"/>
  <c r="F10" i="11"/>
  <c r="F42" i="11" s="1"/>
  <c r="G35" i="12" s="1"/>
  <c r="E15" i="2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<sst xmlns="http://schemas.openxmlformats.org/spreadsheetml/2006/main" count="272" uniqueCount="136">
  <si>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</si>
  <si>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</si>
  <si>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</si>
  <si>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</si>
  <si>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</si>
  <si>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</si>
  <si>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</si>
  <si>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</si>
  <si>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</si>
  <si>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</si>
  <si>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</si>
  <si>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</si>
  <si>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</si>
  <si>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</si>
  <si>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</si>
  <si>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</si>
  <si>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</si>
  <si>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</si>
  <si>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</si>
  <si>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</si>
  <si>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</si>
  <si>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</si>
  <si>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</si>
  <si>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</si>
  <si>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</si>
  <si>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</si>
  <si>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</si>
  <si>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</si>
  <si>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</si>
  <si>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</si>
  <si>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</si>
  <si>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</si>
  <si>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</si>
  <si>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</si>
  <si>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</si>
  <si>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</si>
  <si>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</si>
  <si>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</si>
  <si>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</si>
  <si>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</si>
  <si>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</si>
  <si>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</si>
  <si>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</si>
  <si>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</si>
  <si>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</si>
  <si>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</si>
  <si>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</si>
  <si>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</si>
  <si>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</si>
  <si>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</si>
  <si>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</si>
  <si>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</si>
  <si>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</si>
  <si>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</si>
  <si>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</si>
  <si>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</si>
  <si>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</si>
  <si>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</si>
  <si>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</si>
  <si>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</si>
  <si>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</si>
  <si>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</si>
  <si>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</si>
  <si>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</si>
  <si>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</si>
  <si>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</si>
  <si>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</si>
  <si>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</si>
  <si>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</si>
  <si>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</si>
  <si>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</si>
  <si>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</si>
  <si>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</si>
  <si>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</si>
  <si>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</si>
  <si>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</si>
  <si>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</si>
  <si>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</si>
  <si>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</si>
  <si>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</si>
  <si>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</si>
  <si>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</si>
  <si>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</si>
  <si>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</si>
  <si>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</si>
  <si>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</si>
  <si>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</si>
  <si>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</si>
  <si>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</si>
  <si>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</si>
  <si>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</si>
  <si>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</si>
  <si>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</si>
  <si>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</si>
  <si>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</si>
  <si>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</si>
  <si>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</si>
  <si>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</si>
  <si>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</si>
  <si>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</si>
  <si>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</si>
  <si>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</si>
  <si>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</si>
  <si>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</si>
  <si>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</si>
  <si>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</si>
  <si>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</si>
  <si>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</si>
  <si>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</si>
  <si>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</si>
  <si>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Ø 500 mm &lt; Ledningsnet ≤ Ø 800 mm</t>
  </si>
  <si>
    <t>Strømpeforing Ø 200 mm &lt; Ledningsnet ≤ Ø 500 mm</t>
  </si>
  <si>
    <t>Efterbehandlingsanlæg (sandfilter), Mek/EL</t>
  </si>
  <si>
    <t>Beluftningstanke, SRO</t>
  </si>
  <si>
    <t>Beluftningstanke, Mek/EL</t>
  </si>
  <si>
    <t>Beluftningstanke, Konstruktioner</t>
  </si>
  <si>
    <t>Efterklaringstanke, SRO</t>
  </si>
  <si>
    <t>Administrationbygninger</t>
  </si>
  <si>
    <t>Arbejdsplads</t>
  </si>
  <si>
    <t>Indløb-/udløbsarrangement</t>
  </si>
  <si>
    <t xml:space="preserve">Ø 200 mm &lt; Ledningsnet ≤ Ø 500 mm </t>
  </si>
  <si>
    <t>Jordbassin Klasse A</t>
  </si>
  <si>
    <t>Pumpestationer i brønde (&lt; 6,25 m2), Konstruktioner</t>
  </si>
  <si>
    <t>Pumpestationer i brønde (&lt; 6,25 m2), Mek/EL</t>
  </si>
  <si>
    <t>Køretøjer, personbil</t>
  </si>
  <si>
    <t>Køretøjer, entreprenørmaskiner</t>
  </si>
  <si>
    <t>Efterklaringstanke, Mek/El</t>
  </si>
  <si>
    <t>Tryksatte minipumpestationer (husstandssystemer)</t>
  </si>
  <si>
    <t>Indløb med riste, Mek/EL</t>
  </si>
  <si>
    <t>Brønde</t>
  </si>
  <si>
    <t>Indløb med riste, Konstruktioner</t>
  </si>
  <si>
    <t>Sand- og fedtfang,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</si>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</sst>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topLeftCell="A7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135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108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33589478.157109983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Grundlag'!G11</f>
        <v>914091.30491353991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424940.79917750927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33164537.357932474</v>
      </c>
      <c r="F13" s="38" t="s">
        <v>4</v>
      </c>
      <c r="G13" s="37">
        <f>E13</f>
        <v>33164537.357932474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107</v>
      </c>
      <c r="C15" s="79"/>
      <c r="D15" s="80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-740569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-31593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97</v>
      </c>
      <c r="C19" s="76"/>
      <c r="D19" s="77"/>
      <c r="E19" s="31">
        <f>'Fane 8. Korrektion af PL2015'!G23</f>
        <v>430409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5" t="s">
        <v>34</v>
      </c>
      <c r="C20" s="76"/>
      <c r="D20" s="77"/>
      <c r="E20" s="31">
        <f>'Fane 8. Korrektion af PL2015'!G29</f>
        <v>-135782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5" t="s">
        <v>35</v>
      </c>
      <c r="C21" s="76"/>
      <c r="D21" s="77"/>
      <c r="E21" s="31">
        <f>'Fane 8. Korrektion af PL2015'!G36</f>
        <v>191201.60493333347</v>
      </c>
      <c r="F21" s="28" t="s">
        <v>4</v>
      </c>
      <c r="G21" s="35"/>
      <c r="H21" s="36"/>
      <c r="I21" s="20"/>
    </row>
    <row r="22" spans="1:9" x14ac:dyDescent="0.25">
      <c r="A22" s="20"/>
      <c r="B22" s="78" t="s">
        <v>36</v>
      </c>
      <c r="C22" s="79"/>
      <c r="D22" s="80"/>
      <c r="E22" s="37">
        <f>SUM(E17:E21)</f>
        <v>-286333.39506666653</v>
      </c>
      <c r="F22" s="38" t="s">
        <v>4</v>
      </c>
      <c r="G22" s="37">
        <f>E22</f>
        <v>-286333.39506666653</v>
      </c>
      <c r="H22" s="38" t="s">
        <v>4</v>
      </c>
      <c r="I22" s="20"/>
    </row>
    <row r="23" spans="1:9" x14ac:dyDescent="0.25">
      <c r="A23" s="20"/>
      <c r="B23" s="81" t="s">
        <v>30</v>
      </c>
      <c r="C23" s="82"/>
      <c r="D23" s="82"/>
      <c r="E23" s="82"/>
      <c r="F23" s="82"/>
      <c r="G23" s="82"/>
      <c r="H23" s="83"/>
      <c r="I23" s="20"/>
    </row>
    <row r="24" spans="1:9" x14ac:dyDescent="0.25">
      <c r="A24" s="20"/>
      <c r="B24" s="78" t="s">
        <v>31</v>
      </c>
      <c r="C24" s="79"/>
      <c r="D24" s="80"/>
      <c r="E24" s="37">
        <f>'Fane 9. Kontrol af PL2015'!G36</f>
        <v>728044.40688186884</v>
      </c>
      <c r="F24" s="38" t="s">
        <v>4</v>
      </c>
      <c r="G24" s="37">
        <f>E24</f>
        <v>728044.40688186884</v>
      </c>
      <c r="H24" s="38" t="s">
        <v>4</v>
      </c>
      <c r="I24" s="20"/>
    </row>
    <row r="25" spans="1:9" x14ac:dyDescent="0.25">
      <c r="A25" s="20"/>
      <c r="B25" s="81" t="s">
        <v>37</v>
      </c>
      <c r="C25" s="82"/>
      <c r="D25" s="82"/>
      <c r="E25" s="82"/>
      <c r="F25" s="83"/>
      <c r="G25" s="40">
        <f>G13+G15+G22+G24</f>
        <v>33606248.369747676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39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98</v>
      </c>
      <c r="C9" s="86"/>
      <c r="D9" s="86"/>
      <c r="E9" s="86"/>
      <c r="F9" s="87"/>
      <c r="G9" s="46">
        <v>11705943.011240518</v>
      </c>
      <c r="H9" s="42" t="s">
        <v>4</v>
      </c>
      <c r="I9" s="20"/>
    </row>
    <row r="10" spans="1:9" x14ac:dyDescent="0.25">
      <c r="A10" s="20"/>
      <c r="B10" s="85" t="s">
        <v>99</v>
      </c>
      <c r="C10" s="86"/>
      <c r="D10" s="86"/>
      <c r="E10" s="86"/>
      <c r="F10" s="87"/>
      <c r="G10" s="46">
        <v>20969443.840955921</v>
      </c>
      <c r="H10" s="42" t="s">
        <v>4</v>
      </c>
      <c r="I10" s="20"/>
    </row>
    <row r="11" spans="1:9" x14ac:dyDescent="0.25">
      <c r="A11" s="20"/>
      <c r="B11" s="85" t="s">
        <v>100</v>
      </c>
      <c r="C11" s="86"/>
      <c r="D11" s="86"/>
      <c r="E11" s="86"/>
      <c r="F11" s="87"/>
      <c r="G11" s="46">
        <v>914091.30491353991</v>
      </c>
      <c r="H11" s="42" t="s">
        <v>4</v>
      </c>
      <c r="I11" s="20"/>
    </row>
    <row r="12" spans="1:9" x14ac:dyDescent="0.25">
      <c r="A12" s="20"/>
      <c r="B12" s="81" t="s">
        <v>39</v>
      </c>
      <c r="C12" s="82"/>
      <c r="D12" s="82"/>
      <c r="E12" s="82"/>
      <c r="F12" s="83"/>
      <c r="G12" s="40">
        <f>SUM(G9:G11)</f>
        <v>33589478.157109983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32675386.852196444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11705943.011240518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234118.86022481034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20969443.840955921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190821.9389526989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424940.79917750927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-533417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-533417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2964737.23</v>
      </c>
      <c r="F10" s="10">
        <f>E10/D10</f>
        <v>39529.829733333332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50</v>
      </c>
      <c r="E11" s="46">
        <v>69221.67</v>
      </c>
      <c r="F11" s="10">
        <f t="shared" ref="F11:F41" si="0">E11/D11</f>
        <v>1384.4333999999999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100805.84</v>
      </c>
      <c r="F12" s="10">
        <f t="shared" si="0"/>
        <v>5040.2919999999995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10</v>
      </c>
      <c r="E13" s="46">
        <v>167692.89000000001</v>
      </c>
      <c r="F13" s="10">
        <f t="shared" si="0"/>
        <v>16769.289000000001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20</v>
      </c>
      <c r="E14" s="46">
        <v>307477.71999999997</v>
      </c>
      <c r="F14" s="10">
        <f t="shared" si="0"/>
        <v>15373.885999999999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60</v>
      </c>
      <c r="E15" s="46">
        <v>63503.54</v>
      </c>
      <c r="F15" s="10">
        <f t="shared" si="0"/>
        <v>1058.3923333333335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10</v>
      </c>
      <c r="E16" s="46">
        <v>117896.77</v>
      </c>
      <c r="F16" s="10">
        <f t="shared" si="0"/>
        <v>11789.677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2032.62</v>
      </c>
      <c r="F17" s="10">
        <f t="shared" si="0"/>
        <v>27.101599999999998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5</v>
      </c>
      <c r="E18" s="46">
        <v>41362.04</v>
      </c>
      <c r="F18" s="10">
        <f t="shared" si="0"/>
        <v>8272.4079999999994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75</v>
      </c>
      <c r="E19" s="46">
        <v>2199.96</v>
      </c>
      <c r="F19" s="10">
        <f t="shared" si="0"/>
        <v>29.332799999999999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75</v>
      </c>
      <c r="E20" s="46">
        <v>1366204.52</v>
      </c>
      <c r="F20" s="10">
        <f t="shared" si="0"/>
        <v>18216.060266666667</v>
      </c>
      <c r="G20" s="3" t="s">
        <v>4</v>
      </c>
      <c r="H20" s="1"/>
    </row>
    <row r="21" spans="1:8" x14ac:dyDescent="0.25">
      <c r="A21" s="1"/>
      <c r="B21" s="50" t="s">
        <v>120</v>
      </c>
      <c r="C21" s="47">
        <v>2015</v>
      </c>
      <c r="D21" s="47">
        <v>75</v>
      </c>
      <c r="E21" s="46">
        <v>3598849.55</v>
      </c>
      <c r="F21" s="10">
        <f t="shared" si="0"/>
        <v>47984.660666666663</v>
      </c>
      <c r="G21" s="3" t="s">
        <v>4</v>
      </c>
      <c r="H21" s="1"/>
    </row>
    <row r="22" spans="1:8" x14ac:dyDescent="0.25">
      <c r="A22" s="1"/>
      <c r="B22" s="50" t="s">
        <v>121</v>
      </c>
      <c r="C22" s="47">
        <v>2015</v>
      </c>
      <c r="D22" s="47">
        <v>50</v>
      </c>
      <c r="E22" s="46">
        <v>209354.6</v>
      </c>
      <c r="F22" s="10">
        <f t="shared" si="0"/>
        <v>4187.0920000000006</v>
      </c>
      <c r="G22" s="3" t="s">
        <v>4</v>
      </c>
      <c r="H22" s="1"/>
    </row>
    <row r="23" spans="1:8" x14ac:dyDescent="0.25">
      <c r="A23" s="1"/>
      <c r="B23" s="50" t="s">
        <v>122</v>
      </c>
      <c r="C23" s="47">
        <v>2015</v>
      </c>
      <c r="D23" s="47">
        <v>50</v>
      </c>
      <c r="E23" s="46">
        <v>82478.17</v>
      </c>
      <c r="F23" s="10">
        <f t="shared" si="0"/>
        <v>1649.5634</v>
      </c>
      <c r="G23" s="3" t="s">
        <v>4</v>
      </c>
      <c r="H23" s="1"/>
    </row>
    <row r="24" spans="1:8" x14ac:dyDescent="0.25">
      <c r="A24" s="1"/>
      <c r="B24" s="50" t="s">
        <v>123</v>
      </c>
      <c r="C24" s="47">
        <v>2015</v>
      </c>
      <c r="D24" s="47">
        <v>20</v>
      </c>
      <c r="E24" s="46">
        <v>419612.08</v>
      </c>
      <c r="F24" s="10">
        <f t="shared" si="0"/>
        <v>20980.603999999999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75</v>
      </c>
      <c r="E25" s="46">
        <v>512014.52</v>
      </c>
      <c r="F25" s="10">
        <f t="shared" si="0"/>
        <v>6826.8602666666666</v>
      </c>
      <c r="G25" s="3" t="s">
        <v>4</v>
      </c>
      <c r="H25" s="1"/>
    </row>
    <row r="26" spans="1:8" x14ac:dyDescent="0.25">
      <c r="A26" s="1"/>
      <c r="B26" s="50" t="s">
        <v>124</v>
      </c>
      <c r="C26" s="47">
        <v>2015</v>
      </c>
      <c r="D26" s="47">
        <v>5</v>
      </c>
      <c r="E26" s="46">
        <v>365000</v>
      </c>
      <c r="F26" s="10">
        <f t="shared" si="0"/>
        <v>73000</v>
      </c>
      <c r="G26" s="3" t="s">
        <v>4</v>
      </c>
      <c r="H26" s="1"/>
    </row>
    <row r="27" spans="1:8" x14ac:dyDescent="0.25">
      <c r="A27" s="1"/>
      <c r="B27" s="50" t="s">
        <v>124</v>
      </c>
      <c r="C27" s="47">
        <v>2015</v>
      </c>
      <c r="D27" s="47">
        <v>5</v>
      </c>
      <c r="E27" s="46">
        <v>13522</v>
      </c>
      <c r="F27" s="10">
        <f t="shared" si="0"/>
        <v>2704.4</v>
      </c>
      <c r="G27" s="3" t="s">
        <v>4</v>
      </c>
      <c r="H27" s="1"/>
    </row>
    <row r="28" spans="1:8" x14ac:dyDescent="0.25">
      <c r="A28" s="1"/>
      <c r="B28" s="50" t="s">
        <v>125</v>
      </c>
      <c r="C28" s="47">
        <v>2015</v>
      </c>
      <c r="D28" s="47">
        <v>5</v>
      </c>
      <c r="E28" s="46">
        <v>44436</v>
      </c>
      <c r="F28" s="10">
        <f t="shared" si="0"/>
        <v>8887.2000000000007</v>
      </c>
      <c r="G28" s="3" t="s">
        <v>4</v>
      </c>
      <c r="H28" s="1"/>
    </row>
    <row r="29" spans="1:8" x14ac:dyDescent="0.25">
      <c r="A29" s="1"/>
      <c r="B29" s="50" t="s">
        <v>125</v>
      </c>
      <c r="C29" s="47">
        <v>2015</v>
      </c>
      <c r="D29" s="47">
        <v>5</v>
      </c>
      <c r="E29" s="46">
        <v>12316</v>
      </c>
      <c r="F29" s="10">
        <f t="shared" si="0"/>
        <v>2463.1999999999998</v>
      </c>
      <c r="G29" s="3" t="s">
        <v>4</v>
      </c>
      <c r="H29" s="1"/>
    </row>
    <row r="30" spans="1:8" x14ac:dyDescent="0.25">
      <c r="A30" s="1"/>
      <c r="B30" s="50" t="s">
        <v>117</v>
      </c>
      <c r="C30" s="47">
        <v>2015</v>
      </c>
      <c r="D30" s="47">
        <v>75</v>
      </c>
      <c r="E30" s="46">
        <v>26972.5</v>
      </c>
      <c r="F30" s="10">
        <f t="shared" si="0"/>
        <v>359.63333333333333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20</v>
      </c>
      <c r="E31" s="46">
        <v>29019</v>
      </c>
      <c r="F31" s="10">
        <f t="shared" si="0"/>
        <v>1450.95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30</v>
      </c>
      <c r="E32" s="46">
        <v>16500</v>
      </c>
      <c r="F32" s="10">
        <f t="shared" si="0"/>
        <v>550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20</v>
      </c>
      <c r="E33" s="46">
        <v>17436</v>
      </c>
      <c r="F33" s="10">
        <f t="shared" si="0"/>
        <v>871.8</v>
      </c>
      <c r="G33" s="3" t="s">
        <v>4</v>
      </c>
      <c r="H33" s="1"/>
    </row>
    <row r="34" spans="1:8" x14ac:dyDescent="0.25">
      <c r="A34" s="1"/>
      <c r="B34" s="50" t="s">
        <v>114</v>
      </c>
      <c r="C34" s="47">
        <v>2015</v>
      </c>
      <c r="D34" s="47">
        <v>20</v>
      </c>
      <c r="E34" s="46">
        <v>37539</v>
      </c>
      <c r="F34" s="10">
        <f t="shared" si="0"/>
        <v>1876.95</v>
      </c>
      <c r="G34" s="3" t="s">
        <v>4</v>
      </c>
      <c r="H34" s="1"/>
    </row>
    <row r="35" spans="1:8" x14ac:dyDescent="0.25">
      <c r="A35" s="1"/>
      <c r="B35" s="50" t="s">
        <v>129</v>
      </c>
      <c r="C35" s="47">
        <v>2015</v>
      </c>
      <c r="D35" s="47">
        <v>75</v>
      </c>
      <c r="E35" s="46">
        <v>1358826.62</v>
      </c>
      <c r="F35" s="10">
        <f t="shared" si="0"/>
        <v>18117.688266666668</v>
      </c>
      <c r="G35" s="3" t="s">
        <v>4</v>
      </c>
      <c r="H35" s="1"/>
    </row>
    <row r="36" spans="1:8" x14ac:dyDescent="0.25">
      <c r="A36" s="1"/>
      <c r="B36" s="50" t="s">
        <v>122</v>
      </c>
      <c r="C36" s="47">
        <v>2015</v>
      </c>
      <c r="D36" s="47">
        <v>50</v>
      </c>
      <c r="E36" s="46">
        <v>88145.23</v>
      </c>
      <c r="F36" s="10">
        <f t="shared" si="0"/>
        <v>1762.9045999999998</v>
      </c>
      <c r="G36" s="3" t="s">
        <v>4</v>
      </c>
      <c r="H36" s="1"/>
    </row>
    <row r="37" spans="1:8" x14ac:dyDescent="0.25">
      <c r="A37" s="1"/>
      <c r="B37" s="50" t="s">
        <v>123</v>
      </c>
      <c r="C37" s="47">
        <v>2015</v>
      </c>
      <c r="D37" s="47">
        <v>20</v>
      </c>
      <c r="E37" s="46">
        <v>163039.5</v>
      </c>
      <c r="F37" s="10">
        <f t="shared" si="0"/>
        <v>8151.9750000000004</v>
      </c>
      <c r="G37" s="3" t="s">
        <v>4</v>
      </c>
      <c r="H37" s="1"/>
    </row>
    <row r="38" spans="1:8" x14ac:dyDescent="0.25">
      <c r="A38" s="1"/>
      <c r="B38" s="50" t="s">
        <v>111</v>
      </c>
      <c r="C38" s="47">
        <v>2015</v>
      </c>
      <c r="D38" s="47">
        <v>50</v>
      </c>
      <c r="E38" s="46">
        <v>8150515.04</v>
      </c>
      <c r="F38" s="10">
        <f t="shared" si="0"/>
        <v>163010.3008</v>
      </c>
      <c r="G38" s="3" t="s">
        <v>4</v>
      </c>
      <c r="H38" s="1"/>
    </row>
    <row r="39" spans="1:8" x14ac:dyDescent="0.25">
      <c r="A39" s="1"/>
      <c r="B39" s="50" t="s">
        <v>123</v>
      </c>
      <c r="C39" s="47">
        <v>2015</v>
      </c>
      <c r="D39" s="47">
        <v>20</v>
      </c>
      <c r="E39" s="46">
        <v>54579.57</v>
      </c>
      <c r="F39" s="10">
        <f t="shared" si="0"/>
        <v>2728.9785000000002</v>
      </c>
      <c r="G39" s="3" t="s">
        <v>4</v>
      </c>
      <c r="H39" s="1"/>
    </row>
    <row r="40" spans="1:8" x14ac:dyDescent="0.25">
      <c r="A40" s="1"/>
      <c r="B40" s="50" t="s">
        <v>130</v>
      </c>
      <c r="C40" s="47">
        <v>2015</v>
      </c>
      <c r="D40" s="47">
        <v>60</v>
      </c>
      <c r="E40" s="46">
        <v>81491.429999999993</v>
      </c>
      <c r="F40" s="10">
        <f t="shared" si="0"/>
        <v>1358.1904999999999</v>
      </c>
      <c r="G40" s="3" t="s">
        <v>4</v>
      </c>
      <c r="H40" s="1"/>
    </row>
    <row r="41" spans="1:8" x14ac:dyDescent="0.25">
      <c r="A41" s="1"/>
      <c r="B41" s="50" t="s">
        <v>131</v>
      </c>
      <c r="C41" s="47">
        <v>2015</v>
      </c>
      <c r="D41" s="47">
        <v>20</v>
      </c>
      <c r="E41" s="46">
        <v>72712.98</v>
      </c>
      <c r="F41" s="10">
        <f t="shared" si="0"/>
        <v>3635.6489999999999</v>
      </c>
      <c r="G41" s="3" t="s">
        <v>4</v>
      </c>
      <c r="H41" s="1"/>
    </row>
    <row r="42" spans="1:8" x14ac:dyDescent="0.25">
      <c r="A42" s="1"/>
      <c r="B42" s="93" t="s">
        <v>132</v>
      </c>
      <c r="C42" s="94"/>
      <c r="D42" s="94"/>
      <c r="E42" s="95"/>
      <c r="F42" s="18">
        <f>SUM(F10:F41)</f>
        <v>490049.30246666673</v>
      </c>
      <c r="G42" s="8" t="s">
        <v>4</v>
      </c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</sheetData>
  <sheetProtection password="C6BD" sheet="1" objects="1" scenarios="1"/>
  <mergeCells count="4">
    <mergeCell ref="B42:E4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979431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1720000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-740569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811996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843589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-31593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1730409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1300000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430409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135782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-135782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321767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467130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2015'!F42</f>
        <v>490049.30246666673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191201.60493333347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40449877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15968705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1160159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111180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692683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17932727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2180454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2180454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-1389419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-12206917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-44477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-13640813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6472368</v>
      </c>
      <c r="F28" s="6" t="s">
        <v>4</v>
      </c>
      <c r="G28" s="16">
        <f>IF(E28&lt;0,0,-E28)</f>
        <v>-6472368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7037161.5931181312</v>
      </c>
      <c r="F30" s="6" t="s">
        <v>4</v>
      </c>
      <c r="G30" s="17">
        <f>-$E$30</f>
        <v>-7037161.5931181312</v>
      </c>
      <c r="H30" s="6" t="s">
        <v>4</v>
      </c>
      <c r="I30" s="1"/>
    </row>
    <row r="31" spans="1:9" x14ac:dyDescent="0.25">
      <c r="A31" s="1"/>
      <c r="B31" s="116" t="s">
        <v>133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134</v>
      </c>
      <c r="C32" s="113"/>
      <c r="D32" s="114"/>
      <c r="E32" s="46">
        <v>24473246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1739057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26212303</v>
      </c>
      <c r="F35" s="6" t="s">
        <v>4</v>
      </c>
      <c r="G35" s="17">
        <f>-E35</f>
        <v>-26212303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728044.40688186884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2016-12-13T17:30:25Z</dcterms:modified>
</cp:coreProperties>
</file>