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D3" i="16" s="1"/>
  <c r="C6" i="16"/>
  <c r="M3" i="24" l="1"/>
  <c r="B9" i="12" s="1"/>
  <c r="B10" i="12" s="1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<sst xmlns="http://schemas.openxmlformats.org/spreadsheetml/2006/main" count="113" uniqueCount="78">
  <si>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</si>
  <si>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</si>
  <si>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</si>
  <si>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</si>
  <si>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</si>
  <si>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</si>
  <si>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</si>
  <si>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</si>
  <si>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</si>
  <si>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</si>
  <si>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</si>
  <si>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</si>
  <si>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</si>
  <si>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</si>
  <si>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</si>
  <si>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</si>
  <si>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</si>
  <si>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</si>
  <si>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</si>
  <si>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</si>
  <si>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</si>
  <si>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</si>
  <si>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Særlige aktivtiteter til gavn for miljø og sundhed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</si>
  <si>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</si>
  <si>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</si>
  <si>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</si>
  <si>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</si>
  <si>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</si>
  <si>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</si>
  <si>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</si>
  <si>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</si>
  <si>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</si>
  <si>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</si>
  <si>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</si>
  <si>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</si>
  <si>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</si>
  <si>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</si>
  <si>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</si>
  <si>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</si>
  <si>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</si>
  <si>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</si>
  <si>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</si>
  <si>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</si>
  <si>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</si>
  <si>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</si>
  <si>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</si>
  <si>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</si>
  <si>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</si>
  <si>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</si>
  <si>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</si>
  <si>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</si>
  <si>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</si>
  <si>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</si>
  <si>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</si>
  <si>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</si>
  <si>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</si>
  <si>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</si>
  <si>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</si>
  <si>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</si>
  <si>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</si>
  <si>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</si>
  <si>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</si>
  <si>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</si>
  <si>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</si>
  <si>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</si>
  <si>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</si>
  <si>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</si>
  <si>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</si>
  <si>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</si>
  <si>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</si>
  <si>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</si>
  <si>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</si>
  <si>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</si>
  <si>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</si>
  <si>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Kilen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</si>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</sst>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10014363.609218951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1513735.41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75135.179733333323</v>
      </c>
      <c r="C4" t="s">
        <v>11</v>
      </c>
    </row>
    <row r="5" spans="1:3" s="26" customFormat="1" x14ac:dyDescent="0.25">
      <c r="A5" s="3" t="s">
        <v>12</v>
      </c>
      <c r="B5" s="48">
        <f>SUM(B2:B4)</f>
        <v>11603234.198952286</v>
      </c>
      <c r="C5" s="62" t="s">
        <v>11</v>
      </c>
    </row>
    <row r="6" spans="1:3" x14ac:dyDescent="0.25">
      <c r="A6" s="47" t="s">
        <v>0</v>
      </c>
      <c r="B6" s="38">
        <f>Investeringer!E3</f>
        <v>17193065.451097962</v>
      </c>
      <c r="C6" s="23" t="s">
        <v>11</v>
      </c>
    </row>
    <row r="7" spans="1:3" x14ac:dyDescent="0.25">
      <c r="A7" s="4" t="s">
        <v>1</v>
      </c>
      <c r="B7" s="35">
        <f>Investeringer!F3</f>
        <v>2372444.2674877024</v>
      </c>
      <c r="C7" t="s">
        <v>11</v>
      </c>
    </row>
    <row r="8" spans="1:3" x14ac:dyDescent="0.25">
      <c r="A8" s="4" t="s">
        <v>2</v>
      </c>
      <c r="B8" s="35">
        <f>Investeringer!G3</f>
        <v>319166.66666666669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900780</v>
      </c>
      <c r="C9" t="s">
        <v>11</v>
      </c>
    </row>
    <row r="10" spans="1:3" s="22" customFormat="1" x14ac:dyDescent="0.25">
      <c r="A10" s="3" t="s">
        <v>47</v>
      </c>
      <c r="B10" s="48">
        <f>SUM(B6:B9)</f>
        <v>20785456.38525233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906071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0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906071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33294761.584204614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33589478.157109976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72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9501343</v>
      </c>
      <c r="C2" s="49">
        <v>0</v>
      </c>
      <c r="D2" s="49">
        <f>B2+C2</f>
        <v>9501343</v>
      </c>
      <c r="E2" s="50">
        <f>D2</f>
        <v>9501343</v>
      </c>
      <c r="F2" s="49">
        <v>11296918.839886673</v>
      </c>
      <c r="G2" s="49">
        <v>0</v>
      </c>
      <c r="H2" s="49">
        <f>F2-G2</f>
        <v>11296918.839886673</v>
      </c>
      <c r="I2" s="49">
        <f>AVERAGEIF(E2:E4,"&lt;&gt;0")</f>
        <v>8395992.6588533334</v>
      </c>
      <c r="J2" s="49">
        <v>10014363.609218951</v>
      </c>
      <c r="K2" s="39">
        <f>IF(H2&gt;I2,IF(I2&gt;J2,I2,J2),H2)</f>
        <v>10014363.609218951</v>
      </c>
    </row>
    <row r="3" spans="1:11" s="23" customFormat="1" x14ac:dyDescent="0.25">
      <c r="A3" s="28">
        <v>2014</v>
      </c>
      <c r="B3" s="49">
        <v>8107291</v>
      </c>
      <c r="C3" s="49"/>
      <c r="D3" s="49">
        <f t="shared" ref="D3:D4" si="0">B3+C3</f>
        <v>8107291</v>
      </c>
      <c r="E3" s="50">
        <f>D3*Pristalsregulering!C7</f>
        <v>8113776.832799999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7454980</v>
      </c>
      <c r="C4" s="49"/>
      <c r="D4" s="49">
        <f t="shared" si="0"/>
        <v>7454980</v>
      </c>
      <c r="E4" s="50">
        <f>D4*Pristalsregulering!$C$6*Pristalsregulering!$C$7</f>
        <v>7572858.1437599985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6" customWidth="1"/>
    <col min="5" max="5" width="30.7109375" style="55" customWidth="1"/>
    <col min="6" max="6" width="9.140625" hidden="1" customWidth="1"/>
    <col min="58" max="58" width="9.140625" hidden="1"/>
    <col min="118" max="118" width="9.140625" hidden="1"/>
    <col min="170" max="170" width="9.140625" hidden="1"/>
    <col min="230" max="230" width="9.140625" hidden="1"/>
    <col min="282" max="282" width="9.140625" hidden="1"/>
    <col min="290" max="29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75</v>
      </c>
      <c r="C1" s="65" t="s">
        <v>76</v>
      </c>
      <c r="D1" s="83" t="s">
        <v>77</v>
      </c>
      <c r="E1" s="65"/>
    </row>
    <row r="2" spans="1:5" ht="30.75" thickTop="1" x14ac:dyDescent="0.25">
      <c r="A2" s="17" t="s">
        <v>13</v>
      </c>
      <c r="B2" s="34" t="s">
        <v>22</v>
      </c>
      <c r="C2" s="56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4"/>
      <c r="C3" s="45">
        <f>B3</f>
        <v>0</v>
      </c>
      <c r="D3" s="85">
        <f>IF(C4=0,0,AVERAGEIF(C4:C6,"&lt;&gt;0"))+C3</f>
        <v>1513735.41</v>
      </c>
      <c r="E3" s="57">
        <f>SUM(D3:D3)</f>
        <v>1513735.41</v>
      </c>
    </row>
    <row r="4" spans="1:5" x14ac:dyDescent="0.25">
      <c r="A4" s="28">
        <v>2015</v>
      </c>
      <c r="B4" s="35">
        <v>1730409</v>
      </c>
      <c r="C4" s="45">
        <f>B4</f>
        <v>1730409</v>
      </c>
      <c r="D4" s="85"/>
      <c r="E4" s="54"/>
    </row>
    <row r="5" spans="1:5" x14ac:dyDescent="0.25">
      <c r="A5" s="28">
        <v>2014</v>
      </c>
      <c r="B5" s="35">
        <v>1296025</v>
      </c>
      <c r="C5" s="45">
        <f>B5*Pristalsregulering!$C$7</f>
        <v>1297061.8199999998</v>
      </c>
      <c r="D5" s="8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54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21600</v>
      </c>
      <c r="C3" s="42">
        <v>51760</v>
      </c>
      <c r="D3" s="42">
        <v>0</v>
      </c>
      <c r="E3" s="41">
        <f>B3</f>
        <v>21600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75135.179733333323</v>
      </c>
    </row>
    <row r="4" spans="1:8" x14ac:dyDescent="0.25">
      <c r="A4" s="31">
        <v>2014</v>
      </c>
      <c r="B4" s="41">
        <v>19750</v>
      </c>
      <c r="C4" s="42">
        <v>39200</v>
      </c>
      <c r="D4" s="42">
        <v>8000</v>
      </c>
      <c r="E4" s="41">
        <f>B4*Pristalsregulering!$C$7</f>
        <v>19765.8</v>
      </c>
      <c r="F4" s="42">
        <f>C4*Pristalsregulering!$C$7</f>
        <v>39231.359999999993</v>
      </c>
      <c r="G4" s="43">
        <f>D4*Pristalsregulering!$C$7</f>
        <v>8006.4</v>
      </c>
      <c r="H4" s="42"/>
    </row>
    <row r="5" spans="1:8" x14ac:dyDescent="0.25">
      <c r="A5" s="31">
        <v>2013</v>
      </c>
      <c r="B5" s="41">
        <v>54000</v>
      </c>
      <c r="C5" s="42">
        <v>37600</v>
      </c>
      <c r="D5" s="42">
        <v>0</v>
      </c>
      <c r="E5" s="41">
        <f>B5*Pristalsregulering!$C$7*Pristalsregulering!$C$6</f>
        <v>54853.847999999991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68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8">
        <v>15792304.395157209</v>
      </c>
      <c r="C3" s="38">
        <v>2322783.4758000001</v>
      </c>
      <c r="D3" s="40">
        <v>319166.66666666669</v>
      </c>
      <c r="E3" s="35">
        <f>B3*Pristalsregulering!C2*Pristalsregulering!C3*Pristalsregulering!C4*Pristalsregulering!C5*Pristalsregulering!C6*Pristalsregulering!C7</f>
        <v>17193065.451097962</v>
      </c>
      <c r="F3" s="35">
        <v>2372444.2674877024</v>
      </c>
      <c r="G3" s="35">
        <f>D3</f>
        <v>319166.66666666669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55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900780</v>
      </c>
      <c r="D3" s="38">
        <v>0</v>
      </c>
      <c r="E3" s="40">
        <v>0</v>
      </c>
      <c r="F3" s="38">
        <f>B3</f>
        <v>0</v>
      </c>
      <c r="G3" s="38">
        <f>C3</f>
        <v>900780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900780</v>
      </c>
      <c r="L3" s="43">
        <f>AVERAGE(H3:H5)+AVERAGE(I3:I5)</f>
        <v>0</v>
      </c>
      <c r="M3" s="44">
        <f>SUM(J3:L3)</f>
        <v>900780</v>
      </c>
      <c r="N3" s="23"/>
    </row>
    <row r="4" spans="1:14" x14ac:dyDescent="0.25">
      <c r="A4" s="28">
        <v>2014</v>
      </c>
      <c r="B4" s="45">
        <v>0</v>
      </c>
      <c r="C4" s="38">
        <v>819347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820002.47759999998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493113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500910.10275599989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102062</v>
      </c>
      <c r="D2" s="42">
        <v>68017</v>
      </c>
      <c r="E2" s="42">
        <v>165404</v>
      </c>
      <c r="F2" s="42">
        <v>64000</v>
      </c>
      <c r="G2" s="42">
        <v>0</v>
      </c>
      <c r="H2" s="42">
        <v>474065</v>
      </c>
      <c r="I2" s="42">
        <v>0</v>
      </c>
      <c r="J2" s="42"/>
      <c r="K2" s="42"/>
      <c r="L2" s="43">
        <v>0</v>
      </c>
      <c r="M2" s="44">
        <f>SUM(B2:L2)</f>
        <v>906071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74</v>
      </c>
      <c r="B2" s="35">
        <v>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2016-11-11T16:26:33Z</dcterms:modified>
</cp:coreProperties>
</file>