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200" yWindow="540" windowWidth="12180" windowHeight="12510" firstSheet="3" activeTab="3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36" i="12" l="1"/>
  <c r="E21" i="2" s="1"/>
  <c r="E22" i="2" s="1"/>
  <c r="G10" i="9" l="1"/>
  <c r="G30" i="13"/>
  <c r="F88" i="11" l="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F11" i="11"/>
  <c r="F12" i="11"/>
  <c r="F13" i="11"/>
  <c r="F14" i="11"/>
  <c r="F89" i="11"/>
  <c r="F10" i="11"/>
  <c r="E15" i="2"/>
  <c r="G15" i="2" s="1"/>
  <c r="G12" i="9"/>
  <c r="G14" i="9" s="1"/>
  <c r="G9" i="9"/>
  <c r="G11" i="9" s="1"/>
  <c r="G12" i="7"/>
  <c r="E9" i="2" s="1"/>
  <c r="E19" i="2"/>
  <c r="E18" i="2"/>
  <c r="E10" i="2"/>
  <c r="F90" i="11" l="1"/>
  <c r="G29" i="12" s="1"/>
  <c r="G30" i="12" s="1"/>
  <c r="E20" i="2" s="1"/>
  <c r="G22" i="2" s="1"/>
  <c r="E28" i="13"/>
  <c r="G28" i="13" s="1"/>
  <c r="G36" i="13" s="1"/>
  <c r="E24" i="2" s="1"/>
  <c r="G24" i="2" s="1"/>
  <c r="G9" i="8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<sst xmlns="http://schemas.openxmlformats.org/spreadsheetml/2006/main" count="368" uniqueCount="142">
  <si>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</si>
  <si>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</si>
  <si>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</si>
  <si>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</si>
  <si>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</si>
  <si>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</si>
  <si>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</si>
  <si>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</si>
  <si>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</si>
  <si>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</si>
  <si>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</si>
  <si>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</si>
  <si>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</si>
  <si>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</si>
  <si>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</si>
  <si>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</si>
  <si>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</si>
  <si>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</si>
  <si>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</si>
  <si>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</si>
  <si>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</si>
  <si>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</si>
  <si>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</si>
  <si>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</si>
  <si>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</si>
  <si>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</si>
  <si>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</si>
  <si>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</si>
  <si>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</si>
  <si>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</si>
  <si>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</si>
  <si>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</si>
  <si>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</si>
  <si>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</si>
  <si>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</si>
  <si>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</si>
  <si>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</si>
  <si>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</si>
  <si>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</si>
  <si>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</si>
  <si>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</si>
  <si>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</si>
  <si>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</si>
  <si>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</si>
  <si>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</si>
  <si>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</si>
  <si>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</si>
  <si>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</si>
  <si>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</si>
  <si>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</si>
  <si>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</si>
  <si>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</si>
  <si>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</si>
  <si>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</si>
  <si>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</si>
  <si>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</si>
  <si>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</si>
  <si>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</si>
  <si>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</si>
  <si>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</si>
  <si>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</si>
  <si>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</si>
  <si>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</si>
  <si>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</si>
  <si>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</si>
  <si>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</si>
  <si>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</si>
  <si>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</si>
  <si>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</si>
  <si>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</si>
  <si>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</si>
  <si>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</si>
  <si>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</si>
  <si>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</si>
  <si>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</si>
  <si>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</si>
  <si>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</si>
  <si>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</si>
  <si>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</si>
  <si>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</si>
  <si>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</si>
  <si>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</si>
  <si>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</si>
  <si>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</si>
  <si>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</si>
  <si>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</si>
  <si>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</si>
  <si>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</si>
  <si>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</si>
  <si>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</si>
  <si>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</si>
  <si>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</si>
  <si>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</si>
  <si>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</si>
  <si>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</si>
  <si>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</si>
  <si>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</si>
  <si>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</si>
  <si>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</si>
  <si>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</si>
  <si>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</si>
  <si>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</si>
  <si>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</si>
  <si>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</si>
  <si>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</si>
  <si>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Ø 500 mm &lt; Ledningsnet ≤ Ø 800 mm</t>
  </si>
  <si>
    <t>Brønde</t>
  </si>
  <si>
    <t>Jordbassin Klasse A</t>
  </si>
  <si>
    <t>Indløb-/udløbsarrangement</t>
  </si>
  <si>
    <t>Stik</t>
  </si>
  <si>
    <t xml:space="preserve">Ø 200 mm &lt; Ledningsnet ≤ Ø 500 mm </t>
  </si>
  <si>
    <t xml:space="preserve">Ledningsnet ≤ Ø 200 mm </t>
  </si>
  <si>
    <t>Tryksatte minipumpestationer (husstandssystemer)</t>
  </si>
  <si>
    <t>Indløb med riste, Mek/EL</t>
  </si>
  <si>
    <t>Indløb med riste, SRO</t>
  </si>
  <si>
    <t>Sand- og fedtfang, Mek/EL</t>
  </si>
  <si>
    <t>Sand- og fedtfang, SRO</t>
  </si>
  <si>
    <t>Beluftningstanke, Mek/EL</t>
  </si>
  <si>
    <t>Beluftningstanke, SRO</t>
  </si>
  <si>
    <t>Efterklaringstanke, Mek/El</t>
  </si>
  <si>
    <t>Efterklaringstanke, SRO</t>
  </si>
  <si>
    <t>Køretøjer, små lastvogne (&lt; 3.500 kg.)</t>
  </si>
  <si>
    <t>Køretøjer, entreprenørmaskiner</t>
  </si>
  <si>
    <t>Strømpeforing ≤ Ø 200 mm</t>
  </si>
  <si>
    <t>Forsinkelsesbassiner, lukkede uden automatisk rensning og SRO Miljøklasse B (mindre end 1.000 m3)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</si>
  <si>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</si>
  <si>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</si>
  <si>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</si>
  <si>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SRO</t>
  </si>
  <si>
    <t>Pumpestationer m. overbygning (&lt; 20 m2), Mek/EL</t>
  </si>
  <si>
    <t>Pumpestationer i underjordiske bygværker (&lt;50 m2), Mek/El</t>
  </si>
  <si>
    <t>Pumpestationer i underjordiske bygværker (&lt;50 m2), SRO</t>
  </si>
  <si>
    <t>Slutafvanding, slam - lavteknologisk (slambede), Mek/EL</t>
  </si>
  <si>
    <t>Administrationbygninger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</si>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</sst>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0.0"/>
    <numFmt numFmtId="166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8" fillId="10" borderId="1" xfId="0" applyFont="1" applyFill="1" applyBorder="1" applyAlignment="1">
      <alignment wrapText="1"/>
    </xf>
    <xf numFmtId="166" fontId="8" fillId="10" borderId="1" xfId="0" applyNumberFormat="1" applyFont="1" applyFill="1" applyBorder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6" t="s">
        <v>10</v>
      </c>
      <c r="E6" s="56"/>
      <c r="F6" s="56"/>
      <c r="G6" s="56"/>
      <c r="H6" s="22"/>
      <c r="I6" s="20"/>
    </row>
    <row r="7" spans="1:9" ht="15" customHeight="1" x14ac:dyDescent="0.25">
      <c r="A7" s="20"/>
      <c r="B7" s="20"/>
      <c r="C7" s="22"/>
      <c r="D7" s="56"/>
      <c r="E7" s="56"/>
      <c r="F7" s="56"/>
      <c r="G7" s="56"/>
      <c r="H7" s="22"/>
      <c r="I7" s="20"/>
    </row>
    <row r="8" spans="1:9" ht="15.75" x14ac:dyDescent="0.25">
      <c r="A8" s="20"/>
      <c r="B8" s="20"/>
      <c r="C8" s="23"/>
      <c r="D8" s="64" t="s">
        <v>104</v>
      </c>
      <c r="E8" s="64"/>
      <c r="F8" s="64"/>
      <c r="G8" s="64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3" t="s">
        <v>11</v>
      </c>
      <c r="E11" s="63"/>
      <c r="F11" s="63"/>
      <c r="G11" s="63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4" t="s">
        <v>20</v>
      </c>
      <c r="E13" s="75"/>
      <c r="F13" s="75"/>
      <c r="G13" s="76"/>
      <c r="H13" s="20"/>
      <c r="I13" s="20"/>
    </row>
    <row r="14" spans="1:9" x14ac:dyDescent="0.25">
      <c r="A14" s="20"/>
      <c r="B14" s="20"/>
      <c r="C14" s="25" t="s">
        <v>13</v>
      </c>
      <c r="D14" s="65" t="s">
        <v>21</v>
      </c>
      <c r="E14" s="66"/>
      <c r="F14" s="66"/>
      <c r="G14" s="67"/>
      <c r="H14" s="20"/>
      <c r="I14" s="20"/>
    </row>
    <row r="15" spans="1:9" x14ac:dyDescent="0.25">
      <c r="A15" s="20"/>
      <c r="B15" s="20"/>
      <c r="C15" s="25" t="s">
        <v>14</v>
      </c>
      <c r="D15" s="68" t="s">
        <v>22</v>
      </c>
      <c r="E15" s="69"/>
      <c r="F15" s="69"/>
      <c r="G15" s="70"/>
      <c r="H15" s="20"/>
      <c r="I15" s="20"/>
    </row>
    <row r="16" spans="1:9" x14ac:dyDescent="0.25">
      <c r="A16" s="20"/>
      <c r="B16" s="20"/>
      <c r="C16" s="25" t="s">
        <v>15</v>
      </c>
      <c r="D16" s="68" t="s">
        <v>23</v>
      </c>
      <c r="E16" s="69"/>
      <c r="F16" s="69"/>
      <c r="G16" s="70"/>
      <c r="H16" s="20"/>
      <c r="I16" s="20"/>
    </row>
    <row r="17" spans="1:9" x14ac:dyDescent="0.25">
      <c r="A17" s="20"/>
      <c r="B17" s="20"/>
      <c r="C17" s="25" t="s">
        <v>16</v>
      </c>
      <c r="D17" s="71" t="s">
        <v>29</v>
      </c>
      <c r="E17" s="72"/>
      <c r="F17" s="72"/>
      <c r="G17" s="73"/>
      <c r="H17" s="20"/>
      <c r="I17" s="20"/>
    </row>
    <row r="18" spans="1:9" x14ac:dyDescent="0.25">
      <c r="A18" s="20"/>
      <c r="B18" s="20"/>
      <c r="C18" s="25" t="s">
        <v>17</v>
      </c>
      <c r="D18" s="57" t="s">
        <v>5</v>
      </c>
      <c r="E18" s="58"/>
      <c r="F18" s="58"/>
      <c r="G18" s="59"/>
      <c r="H18" s="20"/>
      <c r="I18" s="20"/>
    </row>
    <row r="19" spans="1:9" x14ac:dyDescent="0.25">
      <c r="A19" s="20"/>
      <c r="B19" s="20"/>
      <c r="C19" s="25" t="s">
        <v>18</v>
      </c>
      <c r="D19" s="57" t="s">
        <v>25</v>
      </c>
      <c r="E19" s="58"/>
      <c r="F19" s="58"/>
      <c r="G19" s="59"/>
      <c r="H19" s="20"/>
      <c r="I19" s="20"/>
    </row>
    <row r="20" spans="1:9" x14ac:dyDescent="0.25">
      <c r="A20" s="20"/>
      <c r="B20" s="20"/>
      <c r="C20" s="25" t="s">
        <v>19</v>
      </c>
      <c r="D20" s="60" t="s">
        <v>26</v>
      </c>
      <c r="E20" s="61"/>
      <c r="F20" s="61"/>
      <c r="G20" s="62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9" t="s">
        <v>137</v>
      </c>
      <c r="C3" s="89"/>
      <c r="D3" s="89"/>
      <c r="E3" s="89"/>
      <c r="F3" s="89"/>
      <c r="G3" s="89"/>
      <c r="H3" s="89"/>
      <c r="I3" s="20"/>
    </row>
    <row r="4" spans="1:9" ht="15" customHeight="1" x14ac:dyDescent="0.25">
      <c r="A4" s="20"/>
      <c r="B4" s="89"/>
      <c r="C4" s="89"/>
      <c r="D4" s="89"/>
      <c r="E4" s="89"/>
      <c r="F4" s="89"/>
      <c r="G4" s="89"/>
      <c r="H4" s="89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7" t="s">
        <v>103</v>
      </c>
      <c r="C8" s="78"/>
      <c r="D8" s="78"/>
      <c r="E8" s="78"/>
      <c r="F8" s="78"/>
      <c r="G8" s="78"/>
      <c r="H8" s="79"/>
      <c r="I8" s="20"/>
    </row>
    <row r="9" spans="1:9" ht="30" customHeight="1" x14ac:dyDescent="0.25">
      <c r="A9" s="20"/>
      <c r="B9" s="80" t="s">
        <v>28</v>
      </c>
      <c r="C9" s="81"/>
      <c r="D9" s="82"/>
      <c r="E9" s="27">
        <f>'Fane 3. Grundlag'!G12</f>
        <v>52619036.529708758</v>
      </c>
      <c r="F9" s="28" t="s">
        <v>4</v>
      </c>
      <c r="G9" s="29"/>
      <c r="H9" s="30"/>
      <c r="I9" s="20"/>
    </row>
    <row r="10" spans="1:9" x14ac:dyDescent="0.25">
      <c r="A10" s="20"/>
      <c r="B10" s="93" t="s">
        <v>91</v>
      </c>
      <c r="C10" s="91"/>
      <c r="D10" s="92"/>
      <c r="E10" s="31">
        <f>'Fane 3. Grundlag'!G11</f>
        <v>634936.98419683997</v>
      </c>
      <c r="F10" s="28" t="s">
        <v>4</v>
      </c>
      <c r="G10" s="32"/>
      <c r="H10" s="33"/>
      <c r="I10" s="20"/>
    </row>
    <row r="11" spans="1:9" x14ac:dyDescent="0.25">
      <c r="A11" s="20"/>
      <c r="B11" s="90" t="s">
        <v>22</v>
      </c>
      <c r="C11" s="91"/>
      <c r="D11" s="92"/>
      <c r="E11" s="31">
        <f>'Fane 4. Individuelt eff.krav'!G11</f>
        <v>177092.88163063294</v>
      </c>
      <c r="F11" s="28" t="s">
        <v>4</v>
      </c>
      <c r="G11" s="34"/>
      <c r="H11" s="33"/>
      <c r="I11" s="20"/>
    </row>
    <row r="12" spans="1:9" x14ac:dyDescent="0.25">
      <c r="A12" s="20"/>
      <c r="B12" s="90" t="s">
        <v>23</v>
      </c>
      <c r="C12" s="91"/>
      <c r="D12" s="92"/>
      <c r="E12" s="31">
        <f>'Fane 5. Generelt eff.krav'!G15</f>
        <v>627818.00756415841</v>
      </c>
      <c r="F12" s="28" t="s">
        <v>4</v>
      </c>
      <c r="G12" s="35"/>
      <c r="H12" s="36"/>
      <c r="I12" s="20"/>
    </row>
    <row r="13" spans="1:9" x14ac:dyDescent="0.25">
      <c r="A13" s="20"/>
      <c r="B13" s="94" t="s">
        <v>37</v>
      </c>
      <c r="C13" s="95"/>
      <c r="D13" s="96"/>
      <c r="E13" s="37">
        <f>$E$9-$E$11-$E$12</f>
        <v>51814125.640513971</v>
      </c>
      <c r="F13" s="38" t="s">
        <v>4</v>
      </c>
      <c r="G13" s="37">
        <f>E13</f>
        <v>51814125.640513971</v>
      </c>
      <c r="H13" s="38" t="s">
        <v>4</v>
      </c>
      <c r="I13" s="20"/>
    </row>
    <row r="14" spans="1:9" x14ac:dyDescent="0.25">
      <c r="A14" s="20"/>
      <c r="B14" s="77" t="s">
        <v>29</v>
      </c>
      <c r="C14" s="78"/>
      <c r="D14" s="78"/>
      <c r="E14" s="78"/>
      <c r="F14" s="78"/>
      <c r="G14" s="78"/>
      <c r="H14" s="79"/>
      <c r="I14" s="20"/>
    </row>
    <row r="15" spans="1:9" x14ac:dyDescent="0.25">
      <c r="A15" s="20"/>
      <c r="B15" s="86" t="s">
        <v>102</v>
      </c>
      <c r="C15" s="87"/>
      <c r="D15" s="88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7" t="s">
        <v>25</v>
      </c>
      <c r="C16" s="78"/>
      <c r="D16" s="78"/>
      <c r="E16" s="78"/>
      <c r="F16" s="78"/>
      <c r="G16" s="78"/>
      <c r="H16" s="79"/>
      <c r="I16" s="20"/>
    </row>
    <row r="17" spans="1:9" x14ac:dyDescent="0.25">
      <c r="A17" s="20"/>
      <c r="B17" s="80" t="s">
        <v>32</v>
      </c>
      <c r="C17" s="81"/>
      <c r="D17" s="82"/>
      <c r="E17" s="31">
        <f>'Fane 8. Korrektion af PL2015'!G11</f>
        <v>73126</v>
      </c>
      <c r="F17" s="28" t="s">
        <v>4</v>
      </c>
      <c r="G17" s="39"/>
      <c r="H17" s="30"/>
      <c r="I17" s="20"/>
    </row>
    <row r="18" spans="1:9" x14ac:dyDescent="0.25">
      <c r="A18" s="20"/>
      <c r="B18" s="80" t="s">
        <v>33</v>
      </c>
      <c r="C18" s="81"/>
      <c r="D18" s="82"/>
      <c r="E18" s="31">
        <f>'Fane 8. Korrektion af PL2015'!G17</f>
        <v>-1409926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80" t="s">
        <v>92</v>
      </c>
      <c r="C19" s="81"/>
      <c r="D19" s="82"/>
      <c r="E19" s="31">
        <f>'Fane 8. Korrektion af PL2015'!G23</f>
        <v>-840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80" t="s">
        <v>34</v>
      </c>
      <c r="C20" s="81"/>
      <c r="D20" s="82"/>
      <c r="E20" s="31">
        <f>'Fane 8. Korrektion af PL2015'!G30</f>
        <v>-386074.7908666674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83" t="s">
        <v>138</v>
      </c>
      <c r="C21" s="84"/>
      <c r="D21" s="85"/>
      <c r="E21" s="10">
        <f>'Fane 8. Korrektion af PL2015'!G36</f>
        <v>-1382571.9547999999</v>
      </c>
      <c r="F21" s="54" t="s">
        <v>4</v>
      </c>
      <c r="G21" s="35"/>
      <c r="H21" s="36"/>
      <c r="I21" s="20"/>
    </row>
    <row r="22" spans="1:9" x14ac:dyDescent="0.25">
      <c r="A22" s="20"/>
      <c r="B22" s="86" t="s">
        <v>35</v>
      </c>
      <c r="C22" s="87"/>
      <c r="D22" s="88"/>
      <c r="E22" s="37">
        <f>SUM(E17:E21)</f>
        <v>-3106286.7456666674</v>
      </c>
      <c r="F22" s="38" t="s">
        <v>4</v>
      </c>
      <c r="G22" s="37">
        <f>E22</f>
        <v>-3106286.7456666674</v>
      </c>
      <c r="H22" s="38" t="s">
        <v>4</v>
      </c>
      <c r="I22" s="20"/>
    </row>
    <row r="23" spans="1:9" x14ac:dyDescent="0.25">
      <c r="A23" s="20"/>
      <c r="B23" s="77" t="s">
        <v>30</v>
      </c>
      <c r="C23" s="78"/>
      <c r="D23" s="78"/>
      <c r="E23" s="78"/>
      <c r="F23" s="78"/>
      <c r="G23" s="78"/>
      <c r="H23" s="79"/>
      <c r="I23" s="20"/>
    </row>
    <row r="24" spans="1:9" x14ac:dyDescent="0.25">
      <c r="A24" s="20"/>
      <c r="B24" s="86" t="s">
        <v>31</v>
      </c>
      <c r="C24" s="87"/>
      <c r="D24" s="88"/>
      <c r="E24" s="37">
        <f>'Fane 9. Kontrol af PL2015'!G36</f>
        <v>605873.56786143035</v>
      </c>
      <c r="F24" s="38" t="s">
        <v>4</v>
      </c>
      <c r="G24" s="37">
        <f>E24</f>
        <v>605873.56786143035</v>
      </c>
      <c r="H24" s="38" t="s">
        <v>4</v>
      </c>
      <c r="I24" s="20"/>
    </row>
    <row r="25" spans="1:9" x14ac:dyDescent="0.25">
      <c r="A25" s="20"/>
      <c r="B25" s="77" t="s">
        <v>36</v>
      </c>
      <c r="C25" s="78"/>
      <c r="D25" s="78"/>
      <c r="E25" s="78"/>
      <c r="F25" s="79"/>
      <c r="G25" s="40">
        <f>G13+G15+G22+G24</f>
        <v>49313712.462708734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3:H23"/>
    <mergeCell ref="B16:H16"/>
    <mergeCell ref="B14:H14"/>
    <mergeCell ref="B8:H8"/>
    <mergeCell ref="B17:D17"/>
    <mergeCell ref="B21:D21"/>
    <mergeCell ref="B22:D22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>
      <selection activeCell="F34" sqref="F34"/>
    </sheetView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9" t="s">
        <v>9</v>
      </c>
      <c r="C3" s="89"/>
      <c r="D3" s="89"/>
      <c r="E3" s="89"/>
      <c r="F3" s="89"/>
      <c r="G3" s="89"/>
      <c r="H3" s="89"/>
      <c r="I3" s="20"/>
    </row>
    <row r="4" spans="1:9" ht="15" customHeight="1" x14ac:dyDescent="0.25">
      <c r="A4" s="20"/>
      <c r="B4" s="89"/>
      <c r="C4" s="89"/>
      <c r="D4" s="89"/>
      <c r="E4" s="89"/>
      <c r="F4" s="89"/>
      <c r="G4" s="89"/>
      <c r="H4" s="89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7" t="s">
        <v>38</v>
      </c>
      <c r="C8" s="78"/>
      <c r="D8" s="78"/>
      <c r="E8" s="78"/>
      <c r="F8" s="78"/>
      <c r="G8" s="78"/>
      <c r="H8" s="79"/>
      <c r="I8" s="20"/>
    </row>
    <row r="9" spans="1:9" x14ac:dyDescent="0.25">
      <c r="A9" s="20"/>
      <c r="B9" s="90" t="s">
        <v>93</v>
      </c>
      <c r="C9" s="91"/>
      <c r="D9" s="91"/>
      <c r="E9" s="91"/>
      <c r="F9" s="92"/>
      <c r="G9" s="46">
        <v>14198413</v>
      </c>
      <c r="H9" s="42" t="s">
        <v>4</v>
      </c>
      <c r="I9" s="20"/>
    </row>
    <row r="10" spans="1:9" x14ac:dyDescent="0.25">
      <c r="A10" s="20"/>
      <c r="B10" s="90" t="s">
        <v>94</v>
      </c>
      <c r="C10" s="91"/>
      <c r="D10" s="91"/>
      <c r="E10" s="91"/>
      <c r="F10" s="92"/>
      <c r="G10" s="46">
        <v>37785686.545511916</v>
      </c>
      <c r="H10" s="42" t="s">
        <v>4</v>
      </c>
      <c r="I10" s="20"/>
    </row>
    <row r="11" spans="1:9" x14ac:dyDescent="0.25">
      <c r="A11" s="20"/>
      <c r="B11" s="90" t="s">
        <v>95</v>
      </c>
      <c r="C11" s="91"/>
      <c r="D11" s="91"/>
      <c r="E11" s="91"/>
      <c r="F11" s="92"/>
      <c r="G11" s="46">
        <v>634936.98419683997</v>
      </c>
      <c r="H11" s="42" t="s">
        <v>4</v>
      </c>
      <c r="I11" s="20"/>
    </row>
    <row r="12" spans="1:9" x14ac:dyDescent="0.25">
      <c r="A12" s="20"/>
      <c r="B12" s="77" t="s">
        <v>38</v>
      </c>
      <c r="C12" s="78"/>
      <c r="D12" s="78"/>
      <c r="E12" s="78"/>
      <c r="F12" s="79"/>
      <c r="G12" s="40">
        <f>SUM(G9:G11)</f>
        <v>52619036.529708758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tabSelected="1" view="pageLayout" zoomScaleNormal="100" workbookViewId="0">
      <selection activeCell="G10" sqref="G10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24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22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97</v>
      </c>
      <c r="C9" s="102"/>
      <c r="D9" s="102"/>
      <c r="E9" s="102"/>
      <c r="F9" s="103"/>
      <c r="G9" s="10">
        <f>'Fane 3. Grundlag'!G12-'Fane 3. Grundlag'!G11</f>
        <v>51984099.545511916</v>
      </c>
      <c r="H9" s="3" t="s">
        <v>4</v>
      </c>
      <c r="I9" s="1"/>
    </row>
    <row r="10" spans="1:9" x14ac:dyDescent="0.25">
      <c r="A10" s="1"/>
      <c r="B10" s="101" t="s">
        <v>65</v>
      </c>
      <c r="C10" s="102"/>
      <c r="D10" s="102"/>
      <c r="E10" s="102"/>
      <c r="F10" s="103"/>
      <c r="G10" s="53">
        <v>0.3406674024921576</v>
      </c>
      <c r="H10" s="3" t="s">
        <v>66</v>
      </c>
      <c r="I10" s="1"/>
    </row>
    <row r="11" spans="1:9" x14ac:dyDescent="0.25">
      <c r="A11" s="1"/>
      <c r="B11" s="98" t="s">
        <v>22</v>
      </c>
      <c r="C11" s="99"/>
      <c r="D11" s="99"/>
      <c r="E11" s="99"/>
      <c r="F11" s="100"/>
      <c r="G11" s="18">
        <f>$G$9*$G$10/100</f>
        <v>177092.88163063294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8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99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7" t="s">
        <v>93</v>
      </c>
      <c r="C9" s="108"/>
      <c r="D9" s="108"/>
      <c r="E9" s="108"/>
      <c r="F9" s="109"/>
      <c r="G9" s="10">
        <f>'Fane 3. Grundlag'!G9</f>
        <v>14198413</v>
      </c>
      <c r="H9" s="3" t="s">
        <v>4</v>
      </c>
      <c r="I9" s="1"/>
    </row>
    <row r="10" spans="1:9" x14ac:dyDescent="0.25">
      <c r="A10" s="1"/>
      <c r="B10" s="101" t="s">
        <v>23</v>
      </c>
      <c r="C10" s="102"/>
      <c r="D10" s="102"/>
      <c r="E10" s="102"/>
      <c r="F10" s="103"/>
      <c r="G10" s="51">
        <f>2</f>
        <v>2</v>
      </c>
      <c r="H10" s="3" t="s">
        <v>66</v>
      </c>
      <c r="I10" s="1"/>
    </row>
    <row r="11" spans="1:9" x14ac:dyDescent="0.25">
      <c r="A11" s="1"/>
      <c r="B11" s="104" t="s">
        <v>67</v>
      </c>
      <c r="C11" s="105"/>
      <c r="D11" s="105"/>
      <c r="E11" s="105"/>
      <c r="F11" s="106"/>
      <c r="G11" s="17">
        <f>$G$9*$G$10/100</f>
        <v>283968.26</v>
      </c>
      <c r="H11" s="6" t="s">
        <v>4</v>
      </c>
      <c r="I11" s="1"/>
    </row>
    <row r="12" spans="1:9" x14ac:dyDescent="0.25">
      <c r="A12" s="1"/>
      <c r="B12" s="101" t="s">
        <v>94</v>
      </c>
      <c r="C12" s="102"/>
      <c r="D12" s="102"/>
      <c r="E12" s="102"/>
      <c r="F12" s="103"/>
      <c r="G12" s="10">
        <f>'Fane 3. Grundlag'!G10</f>
        <v>37785686.545511916</v>
      </c>
      <c r="H12" s="3" t="s">
        <v>4</v>
      </c>
      <c r="I12" s="1"/>
    </row>
    <row r="13" spans="1:9" x14ac:dyDescent="0.25">
      <c r="A13" s="1"/>
      <c r="B13" s="101" t="s">
        <v>23</v>
      </c>
      <c r="C13" s="102"/>
      <c r="D13" s="102"/>
      <c r="E13" s="102"/>
      <c r="F13" s="103"/>
      <c r="G13" s="52">
        <f>0.91</f>
        <v>0.91</v>
      </c>
      <c r="H13" s="3" t="s">
        <v>66</v>
      </c>
      <c r="I13" s="1"/>
    </row>
    <row r="14" spans="1:9" x14ac:dyDescent="0.25">
      <c r="A14" s="1"/>
      <c r="B14" s="104" t="s">
        <v>68</v>
      </c>
      <c r="C14" s="105"/>
      <c r="D14" s="105"/>
      <c r="E14" s="105"/>
      <c r="F14" s="106"/>
      <c r="G14" s="17">
        <f>$G$12*$G$13/100</f>
        <v>343849.74756415846</v>
      </c>
      <c r="H14" s="6" t="s">
        <v>4</v>
      </c>
      <c r="I14" s="1"/>
    </row>
    <row r="15" spans="1:9" x14ac:dyDescent="0.25">
      <c r="A15" s="1"/>
      <c r="B15" s="98" t="s">
        <v>98</v>
      </c>
      <c r="C15" s="99"/>
      <c r="D15" s="99"/>
      <c r="E15" s="99"/>
      <c r="F15" s="100"/>
      <c r="G15" s="18">
        <f>G11+G14</f>
        <v>627818.00756415841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100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101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70</v>
      </c>
      <c r="C9" s="102"/>
      <c r="D9" s="102"/>
      <c r="E9" s="102"/>
      <c r="F9" s="103"/>
      <c r="G9" s="46">
        <v>2950868</v>
      </c>
      <c r="H9" s="3" t="s">
        <v>4</v>
      </c>
      <c r="I9" s="1"/>
    </row>
    <row r="10" spans="1:9" x14ac:dyDescent="0.25">
      <c r="A10" s="1"/>
      <c r="B10" s="101" t="s">
        <v>71</v>
      </c>
      <c r="C10" s="102"/>
      <c r="D10" s="102"/>
      <c r="E10" s="102"/>
      <c r="F10" s="103"/>
      <c r="G10" s="46">
        <v>2950868</v>
      </c>
      <c r="H10" s="3" t="s">
        <v>4</v>
      </c>
      <c r="I10" s="1"/>
    </row>
    <row r="11" spans="1:9" x14ac:dyDescent="0.25">
      <c r="A11" s="1"/>
      <c r="B11" s="110" t="s">
        <v>85</v>
      </c>
      <c r="C11" s="111"/>
      <c r="D11" s="111"/>
      <c r="E11" s="111"/>
      <c r="F11" s="112"/>
      <c r="G11" s="48">
        <v>0</v>
      </c>
      <c r="H11" s="12" t="s">
        <v>4</v>
      </c>
      <c r="I11" s="1"/>
    </row>
    <row r="12" spans="1:9" x14ac:dyDescent="0.25">
      <c r="A12" s="1"/>
      <c r="B12" s="101" t="s">
        <v>72</v>
      </c>
      <c r="C12" s="102"/>
      <c r="D12" s="102"/>
      <c r="E12" s="102"/>
      <c r="F12" s="103"/>
      <c r="G12" s="46">
        <v>0</v>
      </c>
      <c r="H12" s="3" t="s">
        <v>4</v>
      </c>
      <c r="I12" s="1"/>
    </row>
    <row r="13" spans="1:9" x14ac:dyDescent="0.25">
      <c r="A13" s="1"/>
      <c r="B13" s="98" t="s">
        <v>69</v>
      </c>
      <c r="C13" s="99"/>
      <c r="D13" s="99"/>
      <c r="E13" s="99"/>
      <c r="F13" s="100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2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27</v>
      </c>
      <c r="C3" s="97"/>
      <c r="D3" s="97"/>
      <c r="E3" s="97"/>
      <c r="F3" s="97"/>
      <c r="G3" s="97"/>
      <c r="H3" s="1"/>
    </row>
    <row r="4" spans="1:8" ht="15" customHeight="1" x14ac:dyDescent="0.25">
      <c r="A4" s="1"/>
      <c r="B4" s="97"/>
      <c r="C4" s="97"/>
      <c r="D4" s="97"/>
      <c r="E4" s="97"/>
      <c r="F4" s="97"/>
      <c r="G4" s="9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8" t="s">
        <v>5</v>
      </c>
      <c r="C8" s="99"/>
      <c r="D8" s="99"/>
      <c r="E8" s="99"/>
      <c r="F8" s="99"/>
      <c r="G8" s="100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13" t="s">
        <v>3</v>
      </c>
      <c r="G9" s="113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211103.21</v>
      </c>
      <c r="F10" s="10">
        <f>E10/D10</f>
        <v>2814.7094666666667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185450.97</v>
      </c>
      <c r="F11" s="10">
        <f t="shared" ref="F11:F89" si="0">E11/D11</f>
        <v>2472.6795999999999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50</v>
      </c>
      <c r="E12" s="46">
        <v>2101926.7999999998</v>
      </c>
      <c r="F12" s="10">
        <f t="shared" si="0"/>
        <v>42038.535999999993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75</v>
      </c>
      <c r="E13" s="46">
        <v>150002.69</v>
      </c>
      <c r="F13" s="10">
        <f t="shared" si="0"/>
        <v>2000.0358666666666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75</v>
      </c>
      <c r="E14" s="46">
        <v>95898.7</v>
      </c>
      <c r="F14" s="10">
        <f t="shared" si="0"/>
        <v>1278.6493333333333</v>
      </c>
      <c r="G14" s="3" t="s">
        <v>4</v>
      </c>
      <c r="H14" s="1"/>
    </row>
    <row r="15" spans="1:8" x14ac:dyDescent="0.25">
      <c r="A15" s="1"/>
      <c r="B15" s="50" t="s">
        <v>106</v>
      </c>
      <c r="C15" s="47">
        <v>2015</v>
      </c>
      <c r="D15" s="47">
        <v>75</v>
      </c>
      <c r="E15" s="46">
        <v>435740</v>
      </c>
      <c r="F15" s="10">
        <f t="shared" si="0"/>
        <v>5809.8666666666668</v>
      </c>
      <c r="G15" s="3" t="s">
        <v>4</v>
      </c>
      <c r="H15" s="1"/>
    </row>
    <row r="16" spans="1:8" x14ac:dyDescent="0.25">
      <c r="A16" s="1"/>
      <c r="B16" s="50" t="s">
        <v>110</v>
      </c>
      <c r="C16" s="47">
        <v>2015</v>
      </c>
      <c r="D16" s="47">
        <v>75</v>
      </c>
      <c r="E16" s="46">
        <v>2410092.94</v>
      </c>
      <c r="F16" s="10">
        <f t="shared" si="0"/>
        <v>32134.572533333332</v>
      </c>
      <c r="G16" s="3" t="s">
        <v>4</v>
      </c>
      <c r="H16" s="1"/>
    </row>
    <row r="17" spans="1:8" x14ac:dyDescent="0.25">
      <c r="A17" s="1"/>
      <c r="B17" s="50" t="s">
        <v>105</v>
      </c>
      <c r="C17" s="47">
        <v>2015</v>
      </c>
      <c r="D17" s="47">
        <v>75</v>
      </c>
      <c r="E17" s="46">
        <v>829217.78</v>
      </c>
      <c r="F17" s="10">
        <f t="shared" si="0"/>
        <v>11056.237066666667</v>
      </c>
      <c r="G17" s="3" t="s">
        <v>4</v>
      </c>
      <c r="H17" s="1"/>
    </row>
    <row r="18" spans="1:8" x14ac:dyDescent="0.25">
      <c r="A18" s="1"/>
      <c r="B18" s="50" t="s">
        <v>106</v>
      </c>
      <c r="C18" s="47">
        <v>2015</v>
      </c>
      <c r="D18" s="47">
        <v>75</v>
      </c>
      <c r="E18" s="46">
        <v>404063.8</v>
      </c>
      <c r="F18" s="10">
        <f t="shared" si="0"/>
        <v>5387.5173333333332</v>
      </c>
      <c r="G18" s="3" t="s">
        <v>4</v>
      </c>
      <c r="H18" s="1"/>
    </row>
    <row r="19" spans="1:8" x14ac:dyDescent="0.25">
      <c r="A19" s="1"/>
      <c r="B19" s="50" t="s">
        <v>109</v>
      </c>
      <c r="C19" s="47">
        <v>2015</v>
      </c>
      <c r="D19" s="47">
        <v>75</v>
      </c>
      <c r="E19" s="46">
        <v>59199.839999999997</v>
      </c>
      <c r="F19" s="10">
        <f t="shared" si="0"/>
        <v>789.33119999999997</v>
      </c>
      <c r="G19" s="3" t="s">
        <v>4</v>
      </c>
      <c r="H19" s="1"/>
    </row>
    <row r="20" spans="1:8" x14ac:dyDescent="0.25">
      <c r="A20" s="1"/>
      <c r="B20" s="50" t="s">
        <v>111</v>
      </c>
      <c r="C20" s="47">
        <v>2015</v>
      </c>
      <c r="D20" s="47">
        <v>75</v>
      </c>
      <c r="E20" s="46">
        <v>242322.15</v>
      </c>
      <c r="F20" s="10">
        <f t="shared" si="0"/>
        <v>3230.962</v>
      </c>
      <c r="G20" s="3" t="s">
        <v>4</v>
      </c>
      <c r="H20" s="1"/>
    </row>
    <row r="21" spans="1:8" x14ac:dyDescent="0.25">
      <c r="A21" s="1"/>
      <c r="B21" s="50" t="s">
        <v>112</v>
      </c>
      <c r="C21" s="47">
        <v>2015</v>
      </c>
      <c r="D21" s="47">
        <v>30</v>
      </c>
      <c r="E21" s="46">
        <v>529503</v>
      </c>
      <c r="F21" s="10">
        <f t="shared" si="0"/>
        <v>17650.099999999999</v>
      </c>
      <c r="G21" s="3" t="s">
        <v>4</v>
      </c>
      <c r="H21" s="1"/>
    </row>
    <row r="22" spans="1:8" x14ac:dyDescent="0.25">
      <c r="A22" s="1"/>
      <c r="B22" s="50" t="s">
        <v>112</v>
      </c>
      <c r="C22" s="47">
        <v>2015</v>
      </c>
      <c r="D22" s="47">
        <v>30</v>
      </c>
      <c r="E22" s="46">
        <v>205115.21</v>
      </c>
      <c r="F22" s="10">
        <f t="shared" si="0"/>
        <v>6837.1736666666666</v>
      </c>
      <c r="G22" s="3" t="s">
        <v>4</v>
      </c>
      <c r="H22" s="1"/>
    </row>
    <row r="23" spans="1:8" x14ac:dyDescent="0.25">
      <c r="A23" s="1"/>
      <c r="B23" s="50" t="s">
        <v>111</v>
      </c>
      <c r="C23" s="47">
        <v>2015</v>
      </c>
      <c r="D23" s="47">
        <v>75</v>
      </c>
      <c r="E23" s="46">
        <v>435568.62</v>
      </c>
      <c r="F23" s="10">
        <f t="shared" si="0"/>
        <v>5807.5815999999995</v>
      </c>
      <c r="G23" s="3" t="s">
        <v>4</v>
      </c>
      <c r="H23" s="1"/>
    </row>
    <row r="24" spans="1:8" x14ac:dyDescent="0.25">
      <c r="A24" s="1"/>
      <c r="B24" s="50" t="s">
        <v>106</v>
      </c>
      <c r="C24" s="47">
        <v>2015</v>
      </c>
      <c r="D24" s="47">
        <v>75</v>
      </c>
      <c r="E24" s="46">
        <v>47730.92</v>
      </c>
      <c r="F24" s="10">
        <f t="shared" si="0"/>
        <v>636.4122666666666</v>
      </c>
      <c r="G24" s="3" t="s">
        <v>4</v>
      </c>
      <c r="H24" s="1"/>
    </row>
    <row r="25" spans="1:8" x14ac:dyDescent="0.25">
      <c r="A25" s="1"/>
      <c r="B25" s="50" t="s">
        <v>109</v>
      </c>
      <c r="C25" s="47">
        <v>2015</v>
      </c>
      <c r="D25" s="47">
        <v>75</v>
      </c>
      <c r="E25" s="46">
        <v>6985.01</v>
      </c>
      <c r="F25" s="10">
        <f t="shared" si="0"/>
        <v>93.133466666666664</v>
      </c>
      <c r="G25" s="3" t="s">
        <v>4</v>
      </c>
      <c r="H25" s="1"/>
    </row>
    <row r="26" spans="1:8" x14ac:dyDescent="0.25">
      <c r="A26" s="1"/>
      <c r="B26" s="50" t="s">
        <v>112</v>
      </c>
      <c r="C26" s="47">
        <v>2015</v>
      </c>
      <c r="D26" s="47">
        <v>75</v>
      </c>
      <c r="E26" s="46">
        <v>11960</v>
      </c>
      <c r="F26" s="10">
        <f t="shared" si="0"/>
        <v>159.46666666666667</v>
      </c>
      <c r="G26" s="3" t="s">
        <v>4</v>
      </c>
      <c r="H26" s="1"/>
    </row>
    <row r="27" spans="1:8" x14ac:dyDescent="0.25">
      <c r="A27" s="1"/>
      <c r="B27" s="50" t="s">
        <v>111</v>
      </c>
      <c r="C27" s="47">
        <v>2015</v>
      </c>
      <c r="D27" s="47">
        <v>75</v>
      </c>
      <c r="E27" s="46">
        <v>3631680.87</v>
      </c>
      <c r="F27" s="10">
        <f t="shared" si="0"/>
        <v>48422.411599999999</v>
      </c>
      <c r="G27" s="3" t="s">
        <v>4</v>
      </c>
      <c r="H27" s="1"/>
    </row>
    <row r="28" spans="1:8" x14ac:dyDescent="0.25">
      <c r="A28" s="1"/>
      <c r="B28" s="50" t="s">
        <v>110</v>
      </c>
      <c r="C28" s="47">
        <v>2015</v>
      </c>
      <c r="D28" s="47">
        <v>75</v>
      </c>
      <c r="E28" s="46">
        <v>2481546.89</v>
      </c>
      <c r="F28" s="10">
        <f t="shared" si="0"/>
        <v>33087.291866666666</v>
      </c>
      <c r="G28" s="3" t="s">
        <v>4</v>
      </c>
      <c r="H28" s="1"/>
    </row>
    <row r="29" spans="1:8" x14ac:dyDescent="0.25">
      <c r="A29" s="1"/>
      <c r="B29" s="50" t="s">
        <v>105</v>
      </c>
      <c r="C29" s="47">
        <v>2015</v>
      </c>
      <c r="D29" s="47">
        <v>75</v>
      </c>
      <c r="E29" s="46">
        <v>2317356.2200000002</v>
      </c>
      <c r="F29" s="10">
        <f t="shared" si="0"/>
        <v>30898.082933333335</v>
      </c>
      <c r="G29" s="3" t="s">
        <v>4</v>
      </c>
      <c r="H29" s="1"/>
    </row>
    <row r="30" spans="1:8" x14ac:dyDescent="0.25">
      <c r="A30" s="1"/>
      <c r="B30" s="50" t="s">
        <v>106</v>
      </c>
      <c r="C30" s="47">
        <v>2015</v>
      </c>
      <c r="D30" s="47">
        <v>75</v>
      </c>
      <c r="E30" s="46">
        <v>1263861.68</v>
      </c>
      <c r="F30" s="10">
        <f t="shared" si="0"/>
        <v>16851.489066666665</v>
      </c>
      <c r="G30" s="3" t="s">
        <v>4</v>
      </c>
      <c r="H30" s="1"/>
    </row>
    <row r="31" spans="1:8" x14ac:dyDescent="0.25">
      <c r="A31" s="1"/>
      <c r="B31" s="50" t="s">
        <v>109</v>
      </c>
      <c r="C31" s="47">
        <v>2015</v>
      </c>
      <c r="D31" s="47">
        <v>75</v>
      </c>
      <c r="E31" s="46">
        <v>1386124.11</v>
      </c>
      <c r="F31" s="10">
        <f t="shared" si="0"/>
        <v>18481.6548</v>
      </c>
      <c r="G31" s="3" t="s">
        <v>4</v>
      </c>
      <c r="H31" s="1"/>
    </row>
    <row r="32" spans="1:8" x14ac:dyDescent="0.25">
      <c r="A32" s="1"/>
      <c r="B32" s="50" t="s">
        <v>111</v>
      </c>
      <c r="C32" s="47">
        <v>2015</v>
      </c>
      <c r="D32" s="47">
        <v>75</v>
      </c>
      <c r="E32" s="46">
        <v>8942</v>
      </c>
      <c r="F32" s="10">
        <f t="shared" si="0"/>
        <v>119.22666666666667</v>
      </c>
      <c r="G32" s="3" t="s">
        <v>4</v>
      </c>
      <c r="H32" s="1"/>
    </row>
    <row r="33" spans="1:8" x14ac:dyDescent="0.25">
      <c r="A33" s="1"/>
      <c r="B33" s="50" t="s">
        <v>112</v>
      </c>
      <c r="C33" s="47">
        <v>2015</v>
      </c>
      <c r="D33" s="47">
        <v>30</v>
      </c>
      <c r="E33" s="46">
        <v>135969</v>
      </c>
      <c r="F33" s="10">
        <f t="shared" si="0"/>
        <v>4532.3</v>
      </c>
      <c r="G33" s="3" t="s">
        <v>4</v>
      </c>
      <c r="H33" s="1"/>
    </row>
    <row r="34" spans="1:8" x14ac:dyDescent="0.25">
      <c r="A34" s="1"/>
      <c r="B34" s="50" t="s">
        <v>112</v>
      </c>
      <c r="C34" s="47">
        <v>2015</v>
      </c>
      <c r="D34" s="47">
        <v>30</v>
      </c>
      <c r="E34" s="46">
        <v>108443.8</v>
      </c>
      <c r="F34" s="10">
        <f t="shared" si="0"/>
        <v>3614.7933333333335</v>
      </c>
      <c r="G34" s="3" t="s">
        <v>4</v>
      </c>
      <c r="H34" s="1"/>
    </row>
    <row r="35" spans="1:8" x14ac:dyDescent="0.25">
      <c r="A35" s="1"/>
      <c r="B35" s="50" t="s">
        <v>112</v>
      </c>
      <c r="C35" s="47">
        <v>2015</v>
      </c>
      <c r="D35" s="47">
        <v>30</v>
      </c>
      <c r="E35" s="46">
        <v>21140</v>
      </c>
      <c r="F35" s="10">
        <f t="shared" si="0"/>
        <v>704.66666666666663</v>
      </c>
      <c r="G35" s="3" t="s">
        <v>4</v>
      </c>
      <c r="H35" s="1"/>
    </row>
    <row r="36" spans="1:8" x14ac:dyDescent="0.25">
      <c r="A36" s="1"/>
      <c r="B36" s="50" t="s">
        <v>112</v>
      </c>
      <c r="C36" s="47">
        <v>2015</v>
      </c>
      <c r="D36" s="47">
        <v>30</v>
      </c>
      <c r="E36" s="46">
        <v>54182.5</v>
      </c>
      <c r="F36" s="10">
        <f t="shared" si="0"/>
        <v>1806.0833333333333</v>
      </c>
      <c r="G36" s="3" t="s">
        <v>4</v>
      </c>
      <c r="H36" s="1"/>
    </row>
    <row r="37" spans="1:8" x14ac:dyDescent="0.25">
      <c r="A37" s="1"/>
      <c r="B37" s="50" t="s">
        <v>112</v>
      </c>
      <c r="C37" s="47">
        <v>2015</v>
      </c>
      <c r="D37" s="47">
        <v>30</v>
      </c>
      <c r="E37" s="46">
        <v>14628</v>
      </c>
      <c r="F37" s="10">
        <f t="shared" si="0"/>
        <v>487.6</v>
      </c>
      <c r="G37" s="3" t="s">
        <v>4</v>
      </c>
      <c r="H37" s="1"/>
    </row>
    <row r="38" spans="1:8" x14ac:dyDescent="0.25">
      <c r="A38" s="1"/>
      <c r="B38" s="50" t="s">
        <v>112</v>
      </c>
      <c r="C38" s="47">
        <v>2015</v>
      </c>
      <c r="D38" s="47">
        <v>30</v>
      </c>
      <c r="E38" s="46">
        <v>64340.4</v>
      </c>
      <c r="F38" s="10">
        <f t="shared" si="0"/>
        <v>2144.6799999999998</v>
      </c>
      <c r="G38" s="3" t="s">
        <v>4</v>
      </c>
      <c r="H38" s="1"/>
    </row>
    <row r="39" spans="1:8" x14ac:dyDescent="0.25">
      <c r="A39" s="1"/>
      <c r="B39" s="50" t="s">
        <v>111</v>
      </c>
      <c r="C39" s="47">
        <v>2015</v>
      </c>
      <c r="D39" s="47">
        <v>75</v>
      </c>
      <c r="E39" s="46">
        <v>63141.919999999998</v>
      </c>
      <c r="F39" s="10">
        <f t="shared" si="0"/>
        <v>841.89226666666661</v>
      </c>
      <c r="G39" s="3" t="s">
        <v>4</v>
      </c>
      <c r="H39" s="1"/>
    </row>
    <row r="40" spans="1:8" x14ac:dyDescent="0.25">
      <c r="A40" s="1"/>
      <c r="B40" s="50" t="s">
        <v>109</v>
      </c>
      <c r="C40" s="47">
        <v>2015</v>
      </c>
      <c r="D40" s="47">
        <v>75</v>
      </c>
      <c r="E40" s="46">
        <v>125826.99</v>
      </c>
      <c r="F40" s="10">
        <f t="shared" si="0"/>
        <v>1677.6932000000002</v>
      </c>
      <c r="G40" s="3" t="s">
        <v>4</v>
      </c>
      <c r="H40" s="1"/>
    </row>
    <row r="41" spans="1:8" x14ac:dyDescent="0.25">
      <c r="A41" s="1"/>
      <c r="B41" s="50" t="s">
        <v>112</v>
      </c>
      <c r="C41" s="47">
        <v>2015</v>
      </c>
      <c r="D41" s="47">
        <v>30</v>
      </c>
      <c r="E41" s="46">
        <v>2078.64</v>
      </c>
      <c r="F41" s="10">
        <f t="shared" si="0"/>
        <v>69.287999999999997</v>
      </c>
      <c r="G41" s="3" t="s">
        <v>4</v>
      </c>
      <c r="H41" s="1"/>
    </row>
    <row r="42" spans="1:8" x14ac:dyDescent="0.25">
      <c r="A42" s="1"/>
      <c r="B42" s="50" t="s">
        <v>107</v>
      </c>
      <c r="C42" s="47">
        <v>2015</v>
      </c>
      <c r="D42" s="47">
        <v>50</v>
      </c>
      <c r="E42" s="46">
        <v>2539</v>
      </c>
      <c r="F42" s="10">
        <f t="shared" si="0"/>
        <v>50.78</v>
      </c>
      <c r="G42" s="3" t="s">
        <v>4</v>
      </c>
      <c r="H42" s="1"/>
    </row>
    <row r="43" spans="1:8" x14ac:dyDescent="0.25">
      <c r="A43" s="1"/>
      <c r="B43" s="50" t="s">
        <v>111</v>
      </c>
      <c r="C43" s="47">
        <v>2015</v>
      </c>
      <c r="D43" s="47">
        <v>75</v>
      </c>
      <c r="E43" s="46">
        <v>2079</v>
      </c>
      <c r="F43" s="10">
        <f t="shared" si="0"/>
        <v>27.72</v>
      </c>
      <c r="G43" s="3" t="s">
        <v>4</v>
      </c>
      <c r="H43" s="1"/>
    </row>
    <row r="44" spans="1:8" x14ac:dyDescent="0.25">
      <c r="A44" s="1"/>
      <c r="B44" s="50" t="s">
        <v>111</v>
      </c>
      <c r="C44" s="47">
        <v>2015</v>
      </c>
      <c r="D44" s="47">
        <v>75</v>
      </c>
      <c r="E44" s="46">
        <v>1039</v>
      </c>
      <c r="F44" s="10">
        <f t="shared" si="0"/>
        <v>13.853333333333333</v>
      </c>
      <c r="G44" s="3" t="s">
        <v>4</v>
      </c>
      <c r="H44" s="1"/>
    </row>
    <row r="45" spans="1:8" x14ac:dyDescent="0.25">
      <c r="A45" s="1"/>
      <c r="B45" s="50" t="s">
        <v>112</v>
      </c>
      <c r="C45" s="47">
        <v>2015</v>
      </c>
      <c r="D45" s="47">
        <v>30</v>
      </c>
      <c r="E45" s="46">
        <v>2079</v>
      </c>
      <c r="F45" s="10">
        <f t="shared" si="0"/>
        <v>69.3</v>
      </c>
      <c r="G45" s="3" t="s">
        <v>4</v>
      </c>
      <c r="H45" s="1"/>
    </row>
    <row r="46" spans="1:8" x14ac:dyDescent="0.25">
      <c r="A46" s="1"/>
      <c r="B46" s="50" t="s">
        <v>111</v>
      </c>
      <c r="C46" s="47">
        <v>2015</v>
      </c>
      <c r="D46" s="47">
        <v>30</v>
      </c>
      <c r="E46" s="46">
        <v>3985</v>
      </c>
      <c r="F46" s="10">
        <f t="shared" si="0"/>
        <v>132.83333333333334</v>
      </c>
      <c r="G46" s="3" t="s">
        <v>4</v>
      </c>
      <c r="H46" s="1"/>
    </row>
    <row r="47" spans="1:8" x14ac:dyDescent="0.25">
      <c r="A47" s="1"/>
      <c r="B47" s="50" t="s">
        <v>111</v>
      </c>
      <c r="C47" s="47">
        <v>2015</v>
      </c>
      <c r="D47" s="47">
        <v>75</v>
      </c>
      <c r="E47" s="46">
        <v>2752</v>
      </c>
      <c r="F47" s="10">
        <f t="shared" si="0"/>
        <v>36.693333333333335</v>
      </c>
      <c r="G47" s="3" t="s">
        <v>4</v>
      </c>
      <c r="H47" s="1"/>
    </row>
    <row r="48" spans="1:8" x14ac:dyDescent="0.25">
      <c r="A48" s="1"/>
      <c r="B48" s="50" t="s">
        <v>112</v>
      </c>
      <c r="C48" s="47">
        <v>2015</v>
      </c>
      <c r="D48" s="47">
        <v>30</v>
      </c>
      <c r="E48" s="46">
        <v>2078.64</v>
      </c>
      <c r="F48" s="10">
        <f t="shared" si="0"/>
        <v>69.287999999999997</v>
      </c>
      <c r="G48" s="3" t="s">
        <v>4</v>
      </c>
      <c r="H48" s="1"/>
    </row>
    <row r="49" spans="1:8" x14ac:dyDescent="0.25">
      <c r="A49" s="1"/>
      <c r="B49" s="50" t="s">
        <v>112</v>
      </c>
      <c r="C49" s="47">
        <v>2015</v>
      </c>
      <c r="D49" s="47">
        <v>30</v>
      </c>
      <c r="E49" s="46">
        <v>2078.64</v>
      </c>
      <c r="F49" s="10">
        <f t="shared" si="0"/>
        <v>69.287999999999997</v>
      </c>
      <c r="G49" s="3" t="s">
        <v>4</v>
      </c>
      <c r="H49" s="1"/>
    </row>
    <row r="50" spans="1:8" x14ac:dyDescent="0.25">
      <c r="A50" s="1"/>
      <c r="B50" s="50" t="s">
        <v>111</v>
      </c>
      <c r="C50" s="47">
        <v>2015</v>
      </c>
      <c r="D50" s="47">
        <v>75</v>
      </c>
      <c r="E50" s="46">
        <v>3688.64</v>
      </c>
      <c r="F50" s="10">
        <f t="shared" si="0"/>
        <v>49.181866666666664</v>
      </c>
      <c r="G50" s="3" t="s">
        <v>4</v>
      </c>
      <c r="H50" s="1"/>
    </row>
    <row r="51" spans="1:8" x14ac:dyDescent="0.25">
      <c r="A51" s="1"/>
      <c r="B51" s="50" t="s">
        <v>112</v>
      </c>
      <c r="C51" s="47">
        <v>2015</v>
      </c>
      <c r="D51" s="47">
        <v>30</v>
      </c>
      <c r="E51" s="46">
        <v>11851</v>
      </c>
      <c r="F51" s="10">
        <f t="shared" si="0"/>
        <v>395.03333333333336</v>
      </c>
      <c r="G51" s="3" t="s">
        <v>4</v>
      </c>
      <c r="H51" s="1"/>
    </row>
    <row r="52" spans="1:8" x14ac:dyDescent="0.25">
      <c r="A52" s="1"/>
      <c r="B52" s="50" t="s">
        <v>113</v>
      </c>
      <c r="C52" s="47">
        <v>2015</v>
      </c>
      <c r="D52" s="47">
        <v>20</v>
      </c>
      <c r="E52" s="46">
        <v>1003732.63</v>
      </c>
      <c r="F52" s="10">
        <f t="shared" si="0"/>
        <v>50186.631500000003</v>
      </c>
      <c r="G52" s="3" t="s">
        <v>4</v>
      </c>
      <c r="H52" s="1"/>
    </row>
    <row r="53" spans="1:8" x14ac:dyDescent="0.25">
      <c r="A53" s="1"/>
      <c r="B53" s="50" t="s">
        <v>114</v>
      </c>
      <c r="C53" s="47">
        <v>2015</v>
      </c>
      <c r="D53" s="47">
        <v>10</v>
      </c>
      <c r="E53" s="46">
        <v>8129.02</v>
      </c>
      <c r="F53" s="10">
        <f t="shared" si="0"/>
        <v>812.90200000000004</v>
      </c>
      <c r="G53" s="3" t="s">
        <v>4</v>
      </c>
      <c r="H53" s="1"/>
    </row>
    <row r="54" spans="1:8" x14ac:dyDescent="0.25">
      <c r="A54" s="1"/>
      <c r="B54" s="50" t="s">
        <v>115</v>
      </c>
      <c r="C54" s="47">
        <v>2015</v>
      </c>
      <c r="D54" s="47">
        <v>20</v>
      </c>
      <c r="E54" s="46">
        <v>61197.79</v>
      </c>
      <c r="F54" s="10">
        <f t="shared" si="0"/>
        <v>3059.8895000000002</v>
      </c>
      <c r="G54" s="3" t="s">
        <v>4</v>
      </c>
      <c r="H54" s="1"/>
    </row>
    <row r="55" spans="1:8" x14ac:dyDescent="0.25">
      <c r="A55" s="1"/>
      <c r="B55" s="50" t="s">
        <v>116</v>
      </c>
      <c r="C55" s="47">
        <v>2015</v>
      </c>
      <c r="D55" s="47">
        <v>10</v>
      </c>
      <c r="E55" s="46">
        <v>12715.34</v>
      </c>
      <c r="F55" s="10">
        <f t="shared" si="0"/>
        <v>1271.5340000000001</v>
      </c>
      <c r="G55" s="3" t="s">
        <v>4</v>
      </c>
      <c r="H55" s="1"/>
    </row>
    <row r="56" spans="1:8" x14ac:dyDescent="0.25">
      <c r="A56" s="1"/>
      <c r="B56" s="50" t="s">
        <v>113</v>
      </c>
      <c r="C56" s="47">
        <v>2015</v>
      </c>
      <c r="D56" s="47">
        <v>20</v>
      </c>
      <c r="E56" s="46">
        <v>60621.03</v>
      </c>
      <c r="F56" s="10">
        <f t="shared" si="0"/>
        <v>3031.0515</v>
      </c>
      <c r="G56" s="3" t="s">
        <v>4</v>
      </c>
      <c r="H56" s="1"/>
    </row>
    <row r="57" spans="1:8" x14ac:dyDescent="0.25">
      <c r="A57" s="1"/>
      <c r="B57" s="50" t="s">
        <v>117</v>
      </c>
      <c r="C57" s="47">
        <v>2015</v>
      </c>
      <c r="D57" s="47">
        <v>20</v>
      </c>
      <c r="E57" s="46">
        <v>521875.52</v>
      </c>
      <c r="F57" s="10">
        <f t="shared" si="0"/>
        <v>26093.776000000002</v>
      </c>
      <c r="G57" s="3" t="s">
        <v>4</v>
      </c>
      <c r="H57" s="1"/>
    </row>
    <row r="58" spans="1:8" x14ac:dyDescent="0.25">
      <c r="A58" s="1"/>
      <c r="B58" s="50" t="s">
        <v>118</v>
      </c>
      <c r="C58" s="47">
        <v>2015</v>
      </c>
      <c r="D58" s="47">
        <v>10</v>
      </c>
      <c r="E58" s="46">
        <v>156152.63</v>
      </c>
      <c r="F58" s="10">
        <f t="shared" si="0"/>
        <v>15615.263000000001</v>
      </c>
      <c r="G58" s="3" t="s">
        <v>4</v>
      </c>
      <c r="H58" s="1"/>
    </row>
    <row r="59" spans="1:8" x14ac:dyDescent="0.25">
      <c r="A59" s="1"/>
      <c r="B59" s="50" t="s">
        <v>119</v>
      </c>
      <c r="C59" s="47">
        <v>2015</v>
      </c>
      <c r="D59" s="47">
        <v>20</v>
      </c>
      <c r="E59" s="46">
        <v>70795.3</v>
      </c>
      <c r="F59" s="10">
        <f t="shared" si="0"/>
        <v>3539.7650000000003</v>
      </c>
      <c r="G59" s="3" t="s">
        <v>4</v>
      </c>
      <c r="H59" s="1"/>
    </row>
    <row r="60" spans="1:8" x14ac:dyDescent="0.25">
      <c r="A60" s="1"/>
      <c r="B60" s="50" t="s">
        <v>120</v>
      </c>
      <c r="C60" s="47">
        <v>2015</v>
      </c>
      <c r="D60" s="47">
        <v>10</v>
      </c>
      <c r="E60" s="46">
        <v>61911.87</v>
      </c>
      <c r="F60" s="10">
        <f t="shared" si="0"/>
        <v>6191.1869999999999</v>
      </c>
      <c r="G60" s="3" t="s">
        <v>4</v>
      </c>
      <c r="H60" s="1"/>
    </row>
    <row r="61" spans="1:8" x14ac:dyDescent="0.25">
      <c r="A61" s="1"/>
      <c r="B61" s="50" t="s">
        <v>121</v>
      </c>
      <c r="C61" s="47">
        <v>2015</v>
      </c>
      <c r="D61" s="47">
        <v>5</v>
      </c>
      <c r="E61" s="46">
        <v>515256</v>
      </c>
      <c r="F61" s="10">
        <f t="shared" si="0"/>
        <v>103051.2</v>
      </c>
      <c r="G61" s="3" t="s">
        <v>4</v>
      </c>
      <c r="H61" s="1"/>
    </row>
    <row r="62" spans="1:8" x14ac:dyDescent="0.25">
      <c r="A62" s="1"/>
      <c r="B62" s="50" t="s">
        <v>122</v>
      </c>
      <c r="C62" s="47">
        <v>2015</v>
      </c>
      <c r="D62" s="47">
        <v>5</v>
      </c>
      <c r="E62" s="46">
        <v>28290</v>
      </c>
      <c r="F62" s="10">
        <f t="shared" si="0"/>
        <v>5658</v>
      </c>
      <c r="G62" s="3" t="s">
        <v>4</v>
      </c>
      <c r="H62" s="1"/>
    </row>
    <row r="63" spans="1:8" x14ac:dyDescent="0.25">
      <c r="A63" s="1"/>
      <c r="B63" s="50" t="s">
        <v>109</v>
      </c>
      <c r="C63" s="47">
        <v>2015</v>
      </c>
      <c r="D63" s="47">
        <v>75</v>
      </c>
      <c r="E63" s="46">
        <v>7118</v>
      </c>
      <c r="F63" s="10">
        <f t="shared" si="0"/>
        <v>94.906666666666666</v>
      </c>
      <c r="G63" s="3" t="s">
        <v>4</v>
      </c>
      <c r="H63" s="1"/>
    </row>
    <row r="64" spans="1:8" x14ac:dyDescent="0.25">
      <c r="A64" s="1"/>
      <c r="B64" s="50" t="s">
        <v>111</v>
      </c>
      <c r="C64" s="47">
        <v>2015</v>
      </c>
      <c r="D64" s="47">
        <v>75</v>
      </c>
      <c r="E64" s="46">
        <v>2079</v>
      </c>
      <c r="F64" s="10">
        <f t="shared" si="0"/>
        <v>27.72</v>
      </c>
      <c r="G64" s="3" t="s">
        <v>4</v>
      </c>
      <c r="H64" s="1"/>
    </row>
    <row r="65" spans="1:8" x14ac:dyDescent="0.25">
      <c r="A65" s="1"/>
      <c r="B65" s="50" t="s">
        <v>111</v>
      </c>
      <c r="C65" s="47">
        <v>2015</v>
      </c>
      <c r="D65" s="47">
        <v>75</v>
      </c>
      <c r="E65" s="46">
        <v>115533.97</v>
      </c>
      <c r="F65" s="10">
        <f t="shared" si="0"/>
        <v>1540.4529333333332</v>
      </c>
      <c r="G65" s="3" t="s">
        <v>4</v>
      </c>
      <c r="H65" s="1"/>
    </row>
    <row r="66" spans="1:8" x14ac:dyDescent="0.25">
      <c r="A66" s="1"/>
      <c r="B66" s="50" t="s">
        <v>123</v>
      </c>
      <c r="C66" s="47">
        <v>2015</v>
      </c>
      <c r="D66" s="47">
        <v>50</v>
      </c>
      <c r="E66" s="46">
        <v>53898.25</v>
      </c>
      <c r="F66" s="10">
        <f t="shared" si="0"/>
        <v>1077.9649999999999</v>
      </c>
      <c r="G66" s="3" t="s">
        <v>4</v>
      </c>
      <c r="H66" s="1"/>
    </row>
    <row r="67" spans="1:8" x14ac:dyDescent="0.25">
      <c r="A67" s="1"/>
      <c r="B67" s="50" t="s">
        <v>111</v>
      </c>
      <c r="C67" s="47">
        <v>2015</v>
      </c>
      <c r="D67" s="47">
        <v>75</v>
      </c>
      <c r="E67" s="46">
        <v>143873.69</v>
      </c>
      <c r="F67" s="10">
        <f t="shared" si="0"/>
        <v>1918.3158666666668</v>
      </c>
      <c r="G67" s="3" t="s">
        <v>4</v>
      </c>
      <c r="H67" s="1"/>
    </row>
    <row r="68" spans="1:8" x14ac:dyDescent="0.25">
      <c r="A68" s="1"/>
      <c r="B68" s="50" t="s">
        <v>106</v>
      </c>
      <c r="C68" s="47">
        <v>2015</v>
      </c>
      <c r="D68" s="47">
        <v>75</v>
      </c>
      <c r="E68" s="46">
        <v>10382.549999999999</v>
      </c>
      <c r="F68" s="10">
        <f t="shared" si="0"/>
        <v>138.434</v>
      </c>
      <c r="G68" s="3" t="s">
        <v>4</v>
      </c>
      <c r="H68" s="1"/>
    </row>
    <row r="69" spans="1:8" x14ac:dyDescent="0.25">
      <c r="A69" s="1"/>
      <c r="B69" s="50" t="s">
        <v>124</v>
      </c>
      <c r="C69" s="47">
        <v>2015</v>
      </c>
      <c r="D69" s="47">
        <v>50</v>
      </c>
      <c r="E69" s="46">
        <v>127971.29</v>
      </c>
      <c r="F69" s="10">
        <f t="shared" si="0"/>
        <v>2559.4258</v>
      </c>
      <c r="G69" s="3" t="s">
        <v>4</v>
      </c>
      <c r="H69" s="1"/>
    </row>
    <row r="70" spans="1:8" x14ac:dyDescent="0.25">
      <c r="A70" s="1"/>
      <c r="B70" s="50" t="s">
        <v>125</v>
      </c>
      <c r="C70" s="47">
        <v>2015</v>
      </c>
      <c r="D70" s="47">
        <v>50</v>
      </c>
      <c r="E70" s="46">
        <v>140177.94</v>
      </c>
      <c r="F70" s="10">
        <f t="shared" si="0"/>
        <v>2803.5588000000002</v>
      </c>
      <c r="G70" s="3" t="s">
        <v>4</v>
      </c>
      <c r="H70" s="1"/>
    </row>
    <row r="71" spans="1:8" x14ac:dyDescent="0.25">
      <c r="A71" s="1"/>
      <c r="B71" s="50" t="s">
        <v>126</v>
      </c>
      <c r="C71" s="47">
        <v>2015</v>
      </c>
      <c r="D71" s="47">
        <v>20</v>
      </c>
      <c r="E71" s="46">
        <v>577389.59</v>
      </c>
      <c r="F71" s="10">
        <f t="shared" si="0"/>
        <v>28869.479499999998</v>
      </c>
      <c r="G71" s="3" t="s">
        <v>4</v>
      </c>
      <c r="H71" s="1"/>
    </row>
    <row r="72" spans="1:8" x14ac:dyDescent="0.25">
      <c r="A72" s="1"/>
      <c r="B72" s="50" t="s">
        <v>127</v>
      </c>
      <c r="C72" s="47">
        <v>2015</v>
      </c>
      <c r="D72" s="47">
        <v>10</v>
      </c>
      <c r="E72" s="46">
        <v>79608.259999999995</v>
      </c>
      <c r="F72" s="10">
        <f t="shared" si="0"/>
        <v>7960.8259999999991</v>
      </c>
      <c r="G72" s="3" t="s">
        <v>4</v>
      </c>
      <c r="H72" s="1"/>
    </row>
    <row r="73" spans="1:8" x14ac:dyDescent="0.25">
      <c r="A73" s="1"/>
      <c r="B73" s="50" t="s">
        <v>128</v>
      </c>
      <c r="C73" s="47">
        <v>2015</v>
      </c>
      <c r="D73" s="47">
        <v>10</v>
      </c>
      <c r="E73" s="46">
        <v>34023.589999999997</v>
      </c>
      <c r="F73" s="10">
        <f t="shared" si="0"/>
        <v>3402.3589999999995</v>
      </c>
      <c r="G73" s="3" t="s">
        <v>4</v>
      </c>
      <c r="H73" s="1"/>
    </row>
    <row r="74" spans="1:8" x14ac:dyDescent="0.25">
      <c r="A74" s="1"/>
      <c r="B74" s="50" t="s">
        <v>129</v>
      </c>
      <c r="C74" s="47">
        <v>2015</v>
      </c>
      <c r="D74" s="47">
        <v>20</v>
      </c>
      <c r="E74" s="46">
        <v>621865.64</v>
      </c>
      <c r="F74" s="10">
        <f t="shared" si="0"/>
        <v>31093.281999999999</v>
      </c>
      <c r="G74" s="3" t="s">
        <v>4</v>
      </c>
      <c r="H74" s="1"/>
    </row>
    <row r="75" spans="1:8" x14ac:dyDescent="0.25">
      <c r="A75" s="1"/>
      <c r="B75" s="50" t="s">
        <v>130</v>
      </c>
      <c r="C75" s="47">
        <v>2015</v>
      </c>
      <c r="D75" s="47">
        <v>20</v>
      </c>
      <c r="E75" s="46">
        <v>105534.59</v>
      </c>
      <c r="F75" s="10">
        <f t="shared" si="0"/>
        <v>5276.7294999999995</v>
      </c>
      <c r="G75" s="3" t="s">
        <v>4</v>
      </c>
      <c r="H75" s="1"/>
    </row>
    <row r="76" spans="1:8" x14ac:dyDescent="0.25">
      <c r="A76" s="1"/>
      <c r="B76" s="50" t="s">
        <v>131</v>
      </c>
      <c r="C76" s="47">
        <v>2015</v>
      </c>
      <c r="D76" s="47">
        <v>10</v>
      </c>
      <c r="E76" s="46">
        <v>13372.81</v>
      </c>
      <c r="F76" s="10">
        <f t="shared" si="0"/>
        <v>1337.2809999999999</v>
      </c>
      <c r="G76" s="3" t="s">
        <v>4</v>
      </c>
      <c r="H76" s="1"/>
    </row>
    <row r="77" spans="1:8" x14ac:dyDescent="0.25">
      <c r="A77" s="1"/>
      <c r="B77" s="50" t="s">
        <v>113</v>
      </c>
      <c r="C77" s="47">
        <v>2015</v>
      </c>
      <c r="D77" s="47">
        <v>20</v>
      </c>
      <c r="E77" s="46">
        <v>15652</v>
      </c>
      <c r="F77" s="10">
        <f t="shared" si="0"/>
        <v>782.6</v>
      </c>
      <c r="G77" s="3" t="s">
        <v>4</v>
      </c>
      <c r="H77" s="1"/>
    </row>
    <row r="78" spans="1:8" x14ac:dyDescent="0.25">
      <c r="A78" s="1"/>
      <c r="B78" s="50" t="s">
        <v>117</v>
      </c>
      <c r="C78" s="47">
        <v>2015</v>
      </c>
      <c r="D78" s="47">
        <v>20</v>
      </c>
      <c r="E78" s="46">
        <v>9773</v>
      </c>
      <c r="F78" s="10">
        <f t="shared" si="0"/>
        <v>488.65</v>
      </c>
      <c r="G78" s="3" t="s">
        <v>4</v>
      </c>
      <c r="H78" s="1"/>
    </row>
    <row r="79" spans="1:8" x14ac:dyDescent="0.25">
      <c r="A79" s="1"/>
      <c r="B79" s="50" t="s">
        <v>113</v>
      </c>
      <c r="C79" s="47">
        <v>2015</v>
      </c>
      <c r="D79" s="47">
        <v>20</v>
      </c>
      <c r="E79" s="46">
        <v>5075</v>
      </c>
      <c r="F79" s="10">
        <f t="shared" si="0"/>
        <v>253.75</v>
      </c>
      <c r="G79" s="3" t="s">
        <v>4</v>
      </c>
      <c r="H79" s="1"/>
    </row>
    <row r="80" spans="1:8" x14ac:dyDescent="0.25">
      <c r="A80" s="1"/>
      <c r="B80" s="50" t="s">
        <v>113</v>
      </c>
      <c r="C80" s="47">
        <v>2015</v>
      </c>
      <c r="D80" s="47">
        <v>20</v>
      </c>
      <c r="E80" s="46">
        <v>60569</v>
      </c>
      <c r="F80" s="10">
        <f t="shared" si="0"/>
        <v>3028.45</v>
      </c>
      <c r="G80" s="3" t="s">
        <v>4</v>
      </c>
      <c r="H80" s="1"/>
    </row>
    <row r="81" spans="1:8" x14ac:dyDescent="0.25">
      <c r="A81" s="1"/>
      <c r="B81" s="50" t="s">
        <v>117</v>
      </c>
      <c r="C81" s="47">
        <v>2015</v>
      </c>
      <c r="D81" s="47">
        <v>20</v>
      </c>
      <c r="E81" s="46">
        <v>94372</v>
      </c>
      <c r="F81" s="10">
        <f t="shared" si="0"/>
        <v>4718.6000000000004</v>
      </c>
      <c r="G81" s="3" t="s">
        <v>4</v>
      </c>
      <c r="H81" s="1"/>
    </row>
    <row r="82" spans="1:8" x14ac:dyDescent="0.25">
      <c r="A82" s="1"/>
      <c r="B82" s="50" t="s">
        <v>119</v>
      </c>
      <c r="C82" s="47">
        <v>2015</v>
      </c>
      <c r="D82" s="47">
        <v>20</v>
      </c>
      <c r="E82" s="46">
        <v>57962</v>
      </c>
      <c r="F82" s="10">
        <f t="shared" si="0"/>
        <v>2898.1</v>
      </c>
      <c r="G82" s="3" t="s">
        <v>4</v>
      </c>
      <c r="H82" s="1"/>
    </row>
    <row r="83" spans="1:8" x14ac:dyDescent="0.25">
      <c r="A83" s="1"/>
      <c r="B83" s="50" t="s">
        <v>132</v>
      </c>
      <c r="C83" s="47">
        <v>2015</v>
      </c>
      <c r="D83" s="47">
        <v>20</v>
      </c>
      <c r="E83" s="46">
        <v>45920</v>
      </c>
      <c r="F83" s="10">
        <f t="shared" si="0"/>
        <v>2296</v>
      </c>
      <c r="G83" s="3" t="s">
        <v>4</v>
      </c>
      <c r="H83" s="1"/>
    </row>
    <row r="84" spans="1:8" x14ac:dyDescent="0.25">
      <c r="A84" s="1"/>
      <c r="B84" s="50" t="s">
        <v>113</v>
      </c>
      <c r="C84" s="47">
        <v>2015</v>
      </c>
      <c r="D84" s="47">
        <v>20</v>
      </c>
      <c r="E84" s="46">
        <v>48639.13</v>
      </c>
      <c r="F84" s="10">
        <f t="shared" si="0"/>
        <v>2431.9564999999998</v>
      </c>
      <c r="G84" s="3" t="s">
        <v>4</v>
      </c>
      <c r="H84" s="1"/>
    </row>
    <row r="85" spans="1:8" x14ac:dyDescent="0.25">
      <c r="A85" s="1"/>
      <c r="B85" s="50" t="s">
        <v>117</v>
      </c>
      <c r="C85" s="47">
        <v>2015</v>
      </c>
      <c r="D85" s="47">
        <v>20</v>
      </c>
      <c r="E85" s="46">
        <v>64793.59</v>
      </c>
      <c r="F85" s="10">
        <f t="shared" si="0"/>
        <v>3239.6794999999997</v>
      </c>
      <c r="G85" s="3" t="s">
        <v>4</v>
      </c>
      <c r="H85" s="1"/>
    </row>
    <row r="86" spans="1:8" x14ac:dyDescent="0.25">
      <c r="A86" s="1"/>
      <c r="B86" s="50" t="s">
        <v>114</v>
      </c>
      <c r="C86" s="47">
        <v>2015</v>
      </c>
      <c r="D86" s="47">
        <v>10</v>
      </c>
      <c r="E86" s="46">
        <v>188150</v>
      </c>
      <c r="F86" s="10">
        <f t="shared" si="0"/>
        <v>18815</v>
      </c>
      <c r="G86" s="3" t="s">
        <v>4</v>
      </c>
      <c r="H86" s="1"/>
    </row>
    <row r="87" spans="1:8" x14ac:dyDescent="0.25">
      <c r="A87" s="1"/>
      <c r="B87" s="50" t="s">
        <v>127</v>
      </c>
      <c r="C87" s="47">
        <v>2015</v>
      </c>
      <c r="D87" s="47">
        <v>10</v>
      </c>
      <c r="E87" s="46">
        <v>18607</v>
      </c>
      <c r="F87" s="10">
        <f t="shared" si="0"/>
        <v>1860.7</v>
      </c>
      <c r="G87" s="3" t="s">
        <v>4</v>
      </c>
      <c r="H87" s="1"/>
    </row>
    <row r="88" spans="1:8" x14ac:dyDescent="0.25">
      <c r="A88" s="1"/>
      <c r="B88" s="50" t="s">
        <v>117</v>
      </c>
      <c r="C88" s="47">
        <v>2015</v>
      </c>
      <c r="D88" s="47">
        <v>20</v>
      </c>
      <c r="E88" s="46">
        <v>1344</v>
      </c>
      <c r="F88" s="10">
        <f t="shared" si="0"/>
        <v>67.2</v>
      </c>
      <c r="G88" s="3" t="s">
        <v>4</v>
      </c>
      <c r="H88" s="1"/>
    </row>
    <row r="89" spans="1:8" x14ac:dyDescent="0.25">
      <c r="A89" s="1"/>
      <c r="B89" s="50" t="s">
        <v>133</v>
      </c>
      <c r="C89" s="47">
        <v>2015</v>
      </c>
      <c r="D89" s="47">
        <v>75</v>
      </c>
      <c r="E89" s="46">
        <v>110617</v>
      </c>
      <c r="F89" s="10">
        <f t="shared" si="0"/>
        <v>1474.8933333333334</v>
      </c>
      <c r="G89" s="3" t="s">
        <v>4</v>
      </c>
      <c r="H89" s="1"/>
    </row>
    <row r="90" spans="1:8" x14ac:dyDescent="0.25">
      <c r="A90" s="1"/>
      <c r="B90" s="98" t="s">
        <v>134</v>
      </c>
      <c r="C90" s="99"/>
      <c r="D90" s="99"/>
      <c r="E90" s="100"/>
      <c r="F90" s="18">
        <f>SUM(F10:F89)</f>
        <v>653817.6045666663</v>
      </c>
      <c r="G90" s="8" t="s">
        <v>4</v>
      </c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  <row r="92" spans="1:8" x14ac:dyDescent="0.25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2"/>
      <c r="B95" s="2"/>
      <c r="C95" s="2"/>
      <c r="D95" s="2"/>
      <c r="E95" s="2"/>
      <c r="F95" s="2"/>
      <c r="G95" s="2"/>
      <c r="H95" s="2"/>
    </row>
    <row r="96" spans="1:8" x14ac:dyDescent="0.25">
      <c r="A96" s="2"/>
      <c r="B96" s="2"/>
      <c r="C96" s="2"/>
      <c r="D96" s="2"/>
      <c r="E96" s="2"/>
      <c r="F96" s="2"/>
      <c r="G96" s="2"/>
      <c r="H96" s="2"/>
    </row>
    <row r="97" spans="1:8" x14ac:dyDescent="0.25">
      <c r="A97" s="2"/>
      <c r="B97" s="2"/>
      <c r="C97" s="2"/>
      <c r="D97" s="2"/>
      <c r="E97" s="2"/>
      <c r="F97" s="2"/>
      <c r="G97" s="2"/>
      <c r="H97" s="2"/>
    </row>
    <row r="98" spans="1:8" x14ac:dyDescent="0.25">
      <c r="A98" s="2"/>
      <c r="B98" s="2"/>
      <c r="C98" s="2"/>
      <c r="D98" s="2"/>
      <c r="E98" s="2"/>
      <c r="F98" s="2"/>
      <c r="G98" s="2"/>
      <c r="H98" s="2"/>
    </row>
    <row r="99" spans="1:8" x14ac:dyDescent="0.25">
      <c r="A99" s="2"/>
      <c r="B99" s="2"/>
      <c r="C99" s="2"/>
      <c r="D99" s="2"/>
      <c r="E99" s="2"/>
      <c r="F99" s="2"/>
      <c r="G99" s="2"/>
      <c r="H99" s="2"/>
    </row>
    <row r="100" spans="1:8" x14ac:dyDescent="0.25">
      <c r="A100" s="2"/>
      <c r="B100" s="2"/>
      <c r="C100" s="2"/>
      <c r="D100" s="2"/>
      <c r="E100" s="2"/>
      <c r="F100" s="2"/>
      <c r="G100" s="2"/>
      <c r="H100" s="2"/>
    </row>
    <row r="101" spans="1:8" x14ac:dyDescent="0.25">
      <c r="A101" s="2"/>
      <c r="B101" s="2"/>
      <c r="C101" s="2"/>
      <c r="D101" s="2"/>
      <c r="E101" s="2"/>
      <c r="F101" s="2"/>
      <c r="G101" s="2"/>
      <c r="H101" s="2"/>
    </row>
    <row r="102" spans="1:8" x14ac:dyDescent="0.25">
      <c r="A102" s="2"/>
      <c r="B102" s="2"/>
      <c r="C102" s="2"/>
      <c r="D102" s="2"/>
      <c r="E102" s="2"/>
      <c r="F102" s="2"/>
      <c r="G102" s="2"/>
      <c r="H102" s="2"/>
    </row>
    <row r="103" spans="1:8" x14ac:dyDescent="0.25">
      <c r="A103" s="2"/>
      <c r="B103" s="2"/>
      <c r="C103" s="2"/>
      <c r="D103" s="2"/>
      <c r="E103" s="2"/>
      <c r="F103" s="2"/>
      <c r="G103" s="2"/>
      <c r="H103" s="2"/>
    </row>
    <row r="104" spans="1:8" x14ac:dyDescent="0.25">
      <c r="A104" s="2"/>
      <c r="B104" s="2"/>
      <c r="C104" s="2"/>
      <c r="D104" s="2"/>
      <c r="E104" s="2"/>
      <c r="F104" s="2"/>
      <c r="G104" s="2"/>
      <c r="H104" s="2"/>
    </row>
    <row r="105" spans="1:8" x14ac:dyDescent="0.25">
      <c r="A105" s="2"/>
      <c r="B105" s="2"/>
      <c r="C105" s="2"/>
      <c r="D105" s="2"/>
      <c r="E105" s="2"/>
      <c r="F105" s="2"/>
      <c r="G105" s="2"/>
      <c r="H105" s="2"/>
    </row>
    <row r="106" spans="1:8" x14ac:dyDescent="0.25">
      <c r="A106" s="2"/>
      <c r="B106" s="2"/>
      <c r="C106" s="2"/>
      <c r="D106" s="2"/>
      <c r="E106" s="2"/>
      <c r="F106" s="2"/>
      <c r="G106" s="2"/>
      <c r="H106" s="2"/>
    </row>
    <row r="107" spans="1:8" x14ac:dyDescent="0.25">
      <c r="A107" s="2"/>
      <c r="B107" s="2"/>
      <c r="C107" s="2"/>
      <c r="D107" s="2"/>
      <c r="E107" s="2"/>
      <c r="F107" s="2"/>
      <c r="G107" s="2"/>
      <c r="H107" s="2"/>
    </row>
    <row r="108" spans="1:8" x14ac:dyDescent="0.25">
      <c r="A108" s="2"/>
      <c r="B108" s="2"/>
      <c r="C108" s="2"/>
      <c r="D108" s="2"/>
      <c r="E108" s="2"/>
      <c r="F108" s="2"/>
      <c r="G108" s="2"/>
      <c r="H108" s="2"/>
    </row>
    <row r="109" spans="1:8" x14ac:dyDescent="0.25">
      <c r="A109" s="2"/>
      <c r="B109" s="2"/>
      <c r="C109" s="2"/>
      <c r="D109" s="2"/>
      <c r="E109" s="2"/>
      <c r="F109" s="2"/>
      <c r="G109" s="2"/>
      <c r="H109" s="2"/>
    </row>
    <row r="110" spans="1:8" x14ac:dyDescent="0.25">
      <c r="A110" s="2"/>
      <c r="B110" s="2"/>
      <c r="C110" s="2"/>
      <c r="D110" s="2"/>
      <c r="E110" s="2"/>
      <c r="F110" s="2"/>
      <c r="G110" s="2"/>
      <c r="H110" s="2"/>
    </row>
    <row r="111" spans="1:8" x14ac:dyDescent="0.25">
      <c r="A111" s="2"/>
      <c r="B111" s="2"/>
      <c r="C111" s="2"/>
      <c r="D111" s="2"/>
      <c r="E111" s="2"/>
      <c r="F111" s="2"/>
      <c r="G111" s="2"/>
      <c r="H111" s="2"/>
    </row>
    <row r="112" spans="1:8" x14ac:dyDescent="0.25">
      <c r="A112" s="2"/>
      <c r="B112" s="2"/>
      <c r="C112" s="2"/>
      <c r="D112" s="2"/>
      <c r="E112" s="2"/>
      <c r="F112" s="2"/>
      <c r="G112" s="2"/>
      <c r="H112" s="2"/>
    </row>
    <row r="113" spans="1:8" x14ac:dyDescent="0.25">
      <c r="A113" s="2"/>
      <c r="B113" s="2"/>
      <c r="C113" s="2"/>
      <c r="D113" s="2"/>
      <c r="E113" s="2"/>
      <c r="F113" s="2"/>
      <c r="G113" s="2"/>
      <c r="H113" s="2"/>
    </row>
    <row r="114" spans="1:8" x14ac:dyDescent="0.25">
      <c r="A114" s="2"/>
      <c r="B114" s="2"/>
      <c r="C114" s="2"/>
      <c r="D114" s="2"/>
      <c r="E114" s="2"/>
      <c r="F114" s="2"/>
      <c r="G114" s="2"/>
      <c r="H114" s="2"/>
    </row>
    <row r="115" spans="1:8" x14ac:dyDescent="0.25">
      <c r="A115" s="2"/>
      <c r="B115" s="2"/>
      <c r="C115" s="2"/>
      <c r="D115" s="2"/>
      <c r="E115" s="2"/>
      <c r="F115" s="2"/>
      <c r="G115" s="2"/>
      <c r="H115" s="2"/>
    </row>
    <row r="116" spans="1:8" x14ac:dyDescent="0.25">
      <c r="A116" s="2"/>
      <c r="B116" s="2"/>
      <c r="C116" s="2"/>
      <c r="D116" s="2"/>
      <c r="E116" s="2"/>
      <c r="F116" s="2"/>
      <c r="G116" s="2"/>
      <c r="H116" s="2"/>
    </row>
    <row r="117" spans="1:8" x14ac:dyDescent="0.25">
      <c r="A117" s="2"/>
      <c r="B117" s="2"/>
      <c r="C117" s="2"/>
      <c r="D117" s="2"/>
      <c r="E117" s="2"/>
      <c r="F117" s="2"/>
      <c r="G117" s="2"/>
      <c r="H117" s="2"/>
    </row>
    <row r="118" spans="1:8" x14ac:dyDescent="0.25">
      <c r="A118" s="2"/>
      <c r="B118" s="2"/>
      <c r="C118" s="2"/>
      <c r="D118" s="2"/>
      <c r="E118" s="2"/>
      <c r="F118" s="2"/>
      <c r="G118" s="2"/>
      <c r="H118" s="2"/>
    </row>
    <row r="119" spans="1:8" x14ac:dyDescent="0.25">
      <c r="A119" s="2"/>
      <c r="B119" s="2"/>
      <c r="C119" s="2"/>
      <c r="D119" s="2"/>
      <c r="E119" s="2"/>
      <c r="F119" s="2"/>
      <c r="G119" s="2"/>
      <c r="H119" s="2"/>
    </row>
    <row r="120" spans="1:8" x14ac:dyDescent="0.25">
      <c r="A120" s="2"/>
      <c r="B120" s="2"/>
      <c r="C120" s="2"/>
      <c r="D120" s="2"/>
      <c r="E120" s="2"/>
      <c r="F120" s="2"/>
      <c r="G120" s="2"/>
      <c r="H120" s="2"/>
    </row>
    <row r="121" spans="1:8" x14ac:dyDescent="0.25">
      <c r="A121" s="2"/>
      <c r="B121" s="2"/>
      <c r="C121" s="2"/>
      <c r="D121" s="2"/>
      <c r="E121" s="2"/>
      <c r="F121" s="2"/>
      <c r="G121" s="2"/>
      <c r="H121" s="2"/>
    </row>
    <row r="122" spans="1:8" x14ac:dyDescent="0.25">
      <c r="A122" s="2"/>
      <c r="B122" s="2"/>
      <c r="C122" s="2"/>
      <c r="D122" s="2"/>
      <c r="E122" s="2"/>
      <c r="F122" s="2"/>
      <c r="G122" s="2"/>
      <c r="H122" s="2"/>
    </row>
  </sheetData>
  <sheetProtection password="C6BD" sheet="1" objects="1" scenarios="1"/>
  <mergeCells count="4">
    <mergeCell ref="B90:E9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7" t="s">
        <v>7</v>
      </c>
      <c r="C3" s="117"/>
      <c r="D3" s="117"/>
      <c r="E3" s="117"/>
      <c r="F3" s="117"/>
      <c r="G3" s="117"/>
      <c r="H3" s="117"/>
      <c r="I3" s="1"/>
    </row>
    <row r="4" spans="1:9" ht="15" customHeight="1" x14ac:dyDescent="0.25">
      <c r="A4" s="1"/>
      <c r="B4" s="117"/>
      <c r="C4" s="117"/>
      <c r="D4" s="117"/>
      <c r="E4" s="117"/>
      <c r="F4" s="117"/>
      <c r="G4" s="117"/>
      <c r="H4" s="11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4" t="s">
        <v>86</v>
      </c>
      <c r="C8" s="115"/>
      <c r="D8" s="115"/>
      <c r="E8" s="115"/>
      <c r="F8" s="115"/>
      <c r="G8" s="115"/>
      <c r="H8" s="116"/>
      <c r="I8" s="1"/>
    </row>
    <row r="9" spans="1:9" x14ac:dyDescent="0.25">
      <c r="A9" s="1"/>
      <c r="B9" s="101" t="s">
        <v>74</v>
      </c>
      <c r="C9" s="102"/>
      <c r="D9" s="102"/>
      <c r="E9" s="102"/>
      <c r="F9" s="103"/>
      <c r="G9" s="46">
        <v>706126</v>
      </c>
      <c r="H9" s="3" t="s">
        <v>4</v>
      </c>
      <c r="I9" s="1"/>
    </row>
    <row r="10" spans="1:9" x14ac:dyDescent="0.25">
      <c r="A10" s="1"/>
      <c r="B10" s="101" t="s">
        <v>75</v>
      </c>
      <c r="C10" s="102"/>
      <c r="D10" s="102"/>
      <c r="E10" s="102"/>
      <c r="F10" s="103"/>
      <c r="G10" s="46">
        <v>633000</v>
      </c>
      <c r="H10" s="3" t="s">
        <v>4</v>
      </c>
      <c r="I10" s="1"/>
    </row>
    <row r="11" spans="1:9" x14ac:dyDescent="0.25">
      <c r="A11" s="1"/>
      <c r="B11" s="98" t="s">
        <v>76</v>
      </c>
      <c r="C11" s="99"/>
      <c r="D11" s="99"/>
      <c r="E11" s="99"/>
      <c r="F11" s="100"/>
      <c r="G11" s="18">
        <f>G9-G10</f>
        <v>73126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4" t="s">
        <v>77</v>
      </c>
      <c r="C14" s="115"/>
      <c r="D14" s="115"/>
      <c r="E14" s="115"/>
      <c r="F14" s="115"/>
      <c r="G14" s="115"/>
      <c r="H14" s="116"/>
      <c r="I14" s="1"/>
    </row>
    <row r="15" spans="1:9" x14ac:dyDescent="0.25">
      <c r="A15" s="1"/>
      <c r="B15" s="101" t="s">
        <v>78</v>
      </c>
      <c r="C15" s="102"/>
      <c r="D15" s="102"/>
      <c r="E15" s="102"/>
      <c r="F15" s="103"/>
      <c r="G15" s="46">
        <v>-249926</v>
      </c>
      <c r="H15" s="3" t="s">
        <v>4</v>
      </c>
      <c r="I15" s="1"/>
    </row>
    <row r="16" spans="1:9" x14ac:dyDescent="0.25">
      <c r="A16" s="1"/>
      <c r="B16" s="101" t="s">
        <v>79</v>
      </c>
      <c r="C16" s="102"/>
      <c r="D16" s="102"/>
      <c r="E16" s="102"/>
      <c r="F16" s="103"/>
      <c r="G16" s="46">
        <v>1160000</v>
      </c>
      <c r="H16" s="3" t="s">
        <v>4</v>
      </c>
      <c r="I16" s="1"/>
    </row>
    <row r="17" spans="1:9" x14ac:dyDescent="0.25">
      <c r="A17" s="1"/>
      <c r="B17" s="98" t="s">
        <v>80</v>
      </c>
      <c r="C17" s="99"/>
      <c r="D17" s="99"/>
      <c r="E17" s="99"/>
      <c r="F17" s="100"/>
      <c r="G17" s="18">
        <f>G15-G16</f>
        <v>-1409926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4" t="s">
        <v>87</v>
      </c>
      <c r="C20" s="115"/>
      <c r="D20" s="115"/>
      <c r="E20" s="115"/>
      <c r="F20" s="115"/>
      <c r="G20" s="115"/>
      <c r="H20" s="116"/>
      <c r="I20" s="1"/>
    </row>
    <row r="21" spans="1:9" x14ac:dyDescent="0.25">
      <c r="A21" s="1"/>
      <c r="B21" s="101" t="s">
        <v>88</v>
      </c>
      <c r="C21" s="102"/>
      <c r="D21" s="102"/>
      <c r="E21" s="102"/>
      <c r="F21" s="103"/>
      <c r="G21" s="46">
        <v>35160</v>
      </c>
      <c r="H21" s="3" t="s">
        <v>4</v>
      </c>
      <c r="I21" s="1"/>
    </row>
    <row r="22" spans="1:9" x14ac:dyDescent="0.25">
      <c r="A22" s="1"/>
      <c r="B22" s="101" t="s">
        <v>90</v>
      </c>
      <c r="C22" s="102"/>
      <c r="D22" s="102"/>
      <c r="E22" s="102"/>
      <c r="F22" s="103"/>
      <c r="G22" s="46">
        <v>36000</v>
      </c>
      <c r="H22" s="3" t="s">
        <v>4</v>
      </c>
      <c r="I22" s="1"/>
    </row>
    <row r="23" spans="1:9" x14ac:dyDescent="0.25">
      <c r="A23" s="1"/>
      <c r="B23" s="98" t="s">
        <v>89</v>
      </c>
      <c r="C23" s="99"/>
      <c r="D23" s="99"/>
      <c r="E23" s="99"/>
      <c r="F23" s="100"/>
      <c r="G23" s="18">
        <f>G21-G22</f>
        <v>-840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4" t="s">
        <v>81</v>
      </c>
      <c r="C26" s="115"/>
      <c r="D26" s="115"/>
      <c r="E26" s="115"/>
      <c r="F26" s="115"/>
      <c r="G26" s="115"/>
      <c r="H26" s="116"/>
      <c r="I26" s="1"/>
    </row>
    <row r="27" spans="1:9" x14ac:dyDescent="0.25">
      <c r="A27" s="1"/>
      <c r="B27" s="101" t="s">
        <v>82</v>
      </c>
      <c r="C27" s="102"/>
      <c r="D27" s="102"/>
      <c r="E27" s="102"/>
      <c r="F27" s="103"/>
      <c r="G27" s="46">
        <v>750150</v>
      </c>
      <c r="H27" s="3" t="s">
        <v>4</v>
      </c>
      <c r="I27" s="1"/>
    </row>
    <row r="28" spans="1:9" x14ac:dyDescent="0.25">
      <c r="A28" s="1"/>
      <c r="B28" s="101" t="s">
        <v>83</v>
      </c>
      <c r="C28" s="102"/>
      <c r="D28" s="102"/>
      <c r="E28" s="102"/>
      <c r="F28" s="103"/>
      <c r="G28" s="46">
        <v>943560</v>
      </c>
      <c r="H28" s="3" t="s">
        <v>4</v>
      </c>
      <c r="I28" s="1"/>
    </row>
    <row r="29" spans="1:9" x14ac:dyDescent="0.25">
      <c r="A29" s="1"/>
      <c r="B29" s="101" t="s">
        <v>84</v>
      </c>
      <c r="C29" s="102"/>
      <c r="D29" s="102"/>
      <c r="E29" s="102"/>
      <c r="F29" s="103"/>
      <c r="G29" s="10">
        <f>'Fane 7. Gen. inv. i 2015'!F90</f>
        <v>653817.6045666663</v>
      </c>
      <c r="H29" s="3" t="s">
        <v>4</v>
      </c>
      <c r="I29" s="1"/>
    </row>
    <row r="30" spans="1:9" x14ac:dyDescent="0.25">
      <c r="A30" s="1"/>
      <c r="B30" s="98" t="s">
        <v>81</v>
      </c>
      <c r="C30" s="99"/>
      <c r="D30" s="99"/>
      <c r="E30" s="99"/>
      <c r="F30" s="100"/>
      <c r="G30" s="18">
        <f>G29-G27+G29-G28</f>
        <v>-386074.7908666674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98" t="s">
        <v>138</v>
      </c>
      <c r="C33" s="99"/>
      <c r="D33" s="99"/>
      <c r="E33" s="99"/>
      <c r="F33" s="99"/>
      <c r="G33" s="99"/>
      <c r="H33" s="100"/>
      <c r="I33" s="1"/>
    </row>
    <row r="34" spans="1:9" x14ac:dyDescent="0.25">
      <c r="A34" s="1"/>
      <c r="B34" s="101" t="s">
        <v>139</v>
      </c>
      <c r="C34" s="102"/>
      <c r="D34" s="102"/>
      <c r="E34" s="102"/>
      <c r="F34" s="103"/>
      <c r="G34" s="10">
        <v>2442571.9547999999</v>
      </c>
      <c r="H34" s="3" t="s">
        <v>4</v>
      </c>
      <c r="I34" s="1"/>
    </row>
    <row r="35" spans="1:9" x14ac:dyDescent="0.25">
      <c r="A35" s="1"/>
      <c r="B35" s="101" t="s">
        <v>140</v>
      </c>
      <c r="C35" s="102"/>
      <c r="D35" s="102"/>
      <c r="E35" s="102"/>
      <c r="F35" s="103"/>
      <c r="G35" s="55">
        <v>1060000</v>
      </c>
      <c r="H35" s="3" t="s">
        <v>4</v>
      </c>
      <c r="I35" s="1"/>
    </row>
    <row r="36" spans="1:9" x14ac:dyDescent="0.25">
      <c r="A36" s="1"/>
      <c r="B36" s="98" t="s">
        <v>141</v>
      </c>
      <c r="C36" s="99"/>
      <c r="D36" s="99"/>
      <c r="E36" s="99"/>
      <c r="F36" s="100"/>
      <c r="G36" s="18">
        <f>G35-G34</f>
        <v>-1382571.9547999999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22">
    <mergeCell ref="B33:H33"/>
    <mergeCell ref="B34:F34"/>
    <mergeCell ref="B35:F35"/>
    <mergeCell ref="B36:F36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7" t="s">
        <v>6</v>
      </c>
      <c r="C3" s="117"/>
      <c r="D3" s="117"/>
      <c r="E3" s="117"/>
      <c r="F3" s="117"/>
      <c r="G3" s="117"/>
      <c r="H3" s="117"/>
      <c r="I3" s="1"/>
    </row>
    <row r="4" spans="1:9" ht="15" customHeight="1" x14ac:dyDescent="0.25">
      <c r="A4" s="1"/>
      <c r="B4" s="117"/>
      <c r="C4" s="117"/>
      <c r="D4" s="117"/>
      <c r="E4" s="117"/>
      <c r="F4" s="117"/>
      <c r="G4" s="117"/>
      <c r="H4" s="11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39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4" t="s">
        <v>41</v>
      </c>
      <c r="C9" s="105"/>
      <c r="D9" s="105"/>
      <c r="E9" s="105"/>
      <c r="F9" s="106"/>
      <c r="G9" s="45">
        <v>51674116</v>
      </c>
      <c r="H9" s="6" t="s">
        <v>4</v>
      </c>
      <c r="I9" s="1"/>
    </row>
    <row r="10" spans="1:9" x14ac:dyDescent="0.25">
      <c r="A10" s="1"/>
      <c r="B10" s="98" t="s">
        <v>42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1" t="s">
        <v>43</v>
      </c>
      <c r="C11" s="102"/>
      <c r="D11" s="103"/>
      <c r="E11" s="46">
        <v>27819532</v>
      </c>
      <c r="F11" s="3" t="s">
        <v>4</v>
      </c>
      <c r="G11" s="9"/>
      <c r="H11" s="13"/>
      <c r="I11" s="1"/>
    </row>
    <row r="12" spans="1:9" x14ac:dyDescent="0.25">
      <c r="A12" s="1"/>
      <c r="B12" s="101" t="s">
        <v>44</v>
      </c>
      <c r="C12" s="102"/>
      <c r="D12" s="103"/>
      <c r="E12" s="46">
        <v>3703619</v>
      </c>
      <c r="F12" s="3" t="s">
        <v>4</v>
      </c>
      <c r="G12" s="4"/>
      <c r="H12" s="14"/>
      <c r="I12" s="1"/>
    </row>
    <row r="13" spans="1:9" x14ac:dyDescent="0.25">
      <c r="A13" s="1"/>
      <c r="B13" s="101" t="s">
        <v>45</v>
      </c>
      <c r="C13" s="102"/>
      <c r="D13" s="103"/>
      <c r="E13" s="46">
        <v>77378</v>
      </c>
      <c r="F13" s="3" t="s">
        <v>4</v>
      </c>
      <c r="G13" s="4"/>
      <c r="H13" s="14"/>
      <c r="I13" s="1"/>
    </row>
    <row r="14" spans="1:9" x14ac:dyDescent="0.25">
      <c r="A14" s="1"/>
      <c r="B14" s="101" t="s">
        <v>46</v>
      </c>
      <c r="C14" s="102"/>
      <c r="D14" s="103"/>
      <c r="E14" s="46">
        <v>1741667</v>
      </c>
      <c r="F14" s="3" t="s">
        <v>4</v>
      </c>
      <c r="G14" s="4"/>
      <c r="H14" s="14"/>
      <c r="I14" s="1"/>
    </row>
    <row r="15" spans="1:9" x14ac:dyDescent="0.25">
      <c r="A15" s="1"/>
      <c r="B15" s="104" t="s">
        <v>47</v>
      </c>
      <c r="C15" s="105"/>
      <c r="D15" s="106"/>
      <c r="E15" s="17">
        <f>SUM(E11:E14)</f>
        <v>33342196</v>
      </c>
      <c r="F15" s="6" t="s">
        <v>4</v>
      </c>
      <c r="G15" s="4"/>
      <c r="H15" s="14"/>
      <c r="I15" s="1"/>
    </row>
    <row r="16" spans="1:9" x14ac:dyDescent="0.25">
      <c r="A16" s="1"/>
      <c r="B16" s="101" t="s">
        <v>48</v>
      </c>
      <c r="C16" s="102"/>
      <c r="D16" s="103"/>
      <c r="E16" s="46">
        <v>766859</v>
      </c>
      <c r="F16" s="3" t="s">
        <v>4</v>
      </c>
      <c r="G16" s="4"/>
      <c r="H16" s="14"/>
      <c r="I16" s="1"/>
    </row>
    <row r="17" spans="1:9" x14ac:dyDescent="0.25">
      <c r="A17" s="1"/>
      <c r="B17" s="101" t="s">
        <v>49</v>
      </c>
      <c r="C17" s="102"/>
      <c r="D17" s="103"/>
      <c r="E17" s="46">
        <v>25000</v>
      </c>
      <c r="F17" s="3" t="s">
        <v>4</v>
      </c>
      <c r="G17" s="4"/>
      <c r="H17" s="14"/>
      <c r="I17" s="1"/>
    </row>
    <row r="18" spans="1:9" x14ac:dyDescent="0.25">
      <c r="A18" s="1"/>
      <c r="B18" s="101" t="s">
        <v>50</v>
      </c>
      <c r="C18" s="102"/>
      <c r="D18" s="103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4" t="s">
        <v>51</v>
      </c>
      <c r="C19" s="105"/>
      <c r="D19" s="106"/>
      <c r="E19" s="17">
        <f>SUM(E16:E18)</f>
        <v>791859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83" t="s">
        <v>52</v>
      </c>
      <c r="C20" s="84"/>
      <c r="D20" s="85"/>
      <c r="E20" s="46">
        <v>-3729846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83" t="s">
        <v>53</v>
      </c>
      <c r="C21" s="84"/>
      <c r="D21" s="85"/>
      <c r="E21" s="46">
        <v>-18506291</v>
      </c>
      <c r="F21" s="3" t="s">
        <v>4</v>
      </c>
      <c r="G21" s="4"/>
      <c r="H21" s="14"/>
      <c r="I21" s="1"/>
    </row>
    <row r="22" spans="1:9" x14ac:dyDescent="0.25">
      <c r="A22" s="1"/>
      <c r="B22" s="101" t="s">
        <v>54</v>
      </c>
      <c r="C22" s="102"/>
      <c r="D22" s="103"/>
      <c r="E22" s="46">
        <v>-9489217</v>
      </c>
      <c r="F22" s="3" t="s">
        <v>4</v>
      </c>
      <c r="G22" s="4"/>
      <c r="H22" s="14"/>
      <c r="I22" s="1"/>
    </row>
    <row r="23" spans="1:9" x14ac:dyDescent="0.25">
      <c r="A23" s="1"/>
      <c r="B23" s="101" t="s">
        <v>55</v>
      </c>
      <c r="C23" s="102"/>
      <c r="D23" s="103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83" t="s">
        <v>56</v>
      </c>
      <c r="C24" s="84"/>
      <c r="D24" s="8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83" t="s">
        <v>57</v>
      </c>
      <c r="C25" s="84"/>
      <c r="D25" s="8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83" t="s">
        <v>58</v>
      </c>
      <c r="C26" s="84"/>
      <c r="D26" s="8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104" t="s">
        <v>59</v>
      </c>
      <c r="C27" s="105"/>
      <c r="D27" s="106"/>
      <c r="E27" s="17">
        <f>SUM(E20:E26)</f>
        <v>-31725354</v>
      </c>
      <c r="F27" s="6" t="s">
        <v>4</v>
      </c>
      <c r="G27" s="5"/>
      <c r="H27" s="15"/>
      <c r="I27" s="1"/>
    </row>
    <row r="28" spans="1:9" x14ac:dyDescent="0.25">
      <c r="A28" s="1"/>
      <c r="B28" s="104" t="s">
        <v>60</v>
      </c>
      <c r="C28" s="105"/>
      <c r="D28" s="106"/>
      <c r="E28" s="17">
        <f>E15+E19+E27</f>
        <v>2408701</v>
      </c>
      <c r="F28" s="6" t="s">
        <v>4</v>
      </c>
      <c r="G28" s="16">
        <f>IF(E28&lt;0,0,-E28)</f>
        <v>-2408701</v>
      </c>
      <c r="H28" s="6" t="s">
        <v>4</v>
      </c>
      <c r="I28" s="1"/>
    </row>
    <row r="29" spans="1:9" x14ac:dyDescent="0.25">
      <c r="A29" s="1"/>
      <c r="B29" s="98" t="s">
        <v>61</v>
      </c>
      <c r="C29" s="99"/>
      <c r="D29" s="99"/>
      <c r="E29" s="99"/>
      <c r="F29" s="99"/>
      <c r="G29" s="99"/>
      <c r="H29" s="100"/>
      <c r="I29" s="1"/>
    </row>
    <row r="30" spans="1:9" x14ac:dyDescent="0.25">
      <c r="A30" s="1"/>
      <c r="B30" s="104" t="s">
        <v>61</v>
      </c>
      <c r="C30" s="105"/>
      <c r="D30" s="106"/>
      <c r="E30" s="45">
        <v>1108336.4321385697</v>
      </c>
      <c r="F30" s="6" t="s">
        <v>4</v>
      </c>
      <c r="G30" s="17">
        <f>-$E$30</f>
        <v>-1108336.4321385697</v>
      </c>
      <c r="H30" s="6" t="s">
        <v>4</v>
      </c>
      <c r="I30" s="1"/>
    </row>
    <row r="31" spans="1:9" x14ac:dyDescent="0.25">
      <c r="A31" s="1"/>
      <c r="B31" s="118" t="s">
        <v>135</v>
      </c>
      <c r="C31" s="99"/>
      <c r="D31" s="99"/>
      <c r="E31" s="99"/>
      <c r="F31" s="99"/>
      <c r="G31" s="99"/>
      <c r="H31" s="100"/>
      <c r="I31" s="1"/>
    </row>
    <row r="32" spans="1:9" ht="30" customHeight="1" x14ac:dyDescent="0.25">
      <c r="A32" s="1"/>
      <c r="B32" s="83" t="s">
        <v>136</v>
      </c>
      <c r="C32" s="84"/>
      <c r="D32" s="85"/>
      <c r="E32" s="46">
        <v>44331455</v>
      </c>
      <c r="F32" s="3" t="s">
        <v>4</v>
      </c>
      <c r="G32" s="9"/>
      <c r="H32" s="13"/>
      <c r="I32" s="1"/>
    </row>
    <row r="33" spans="1:9" x14ac:dyDescent="0.25">
      <c r="A33" s="1"/>
      <c r="B33" s="101" t="s">
        <v>62</v>
      </c>
      <c r="C33" s="102"/>
      <c r="D33" s="103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83" t="s">
        <v>63</v>
      </c>
      <c r="C34" s="84"/>
      <c r="D34" s="85"/>
      <c r="E34" s="46">
        <v>3219750</v>
      </c>
      <c r="F34" s="3" t="s">
        <v>4</v>
      </c>
      <c r="G34" s="5"/>
      <c r="H34" s="15"/>
      <c r="I34" s="1"/>
    </row>
    <row r="35" spans="1:9" x14ac:dyDescent="0.25">
      <c r="A35" s="1"/>
      <c r="B35" s="104" t="s">
        <v>64</v>
      </c>
      <c r="C35" s="105"/>
      <c r="D35" s="106"/>
      <c r="E35" s="17">
        <f>SUM(E32:E34)</f>
        <v>47551205</v>
      </c>
      <c r="F35" s="6" t="s">
        <v>4</v>
      </c>
      <c r="G35" s="17">
        <f>-E35</f>
        <v>-47551205</v>
      </c>
      <c r="H35" s="6" t="s">
        <v>4</v>
      </c>
      <c r="I35" s="1"/>
    </row>
    <row r="36" spans="1:9" x14ac:dyDescent="0.25">
      <c r="A36" s="1"/>
      <c r="B36" s="98" t="s">
        <v>40</v>
      </c>
      <c r="C36" s="99"/>
      <c r="D36" s="99"/>
      <c r="E36" s="99"/>
      <c r="F36" s="100"/>
      <c r="G36" s="18">
        <f>$G$9+$G$28+$G$30+$G$35</f>
        <v>605873.56786143035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2016-12-13T11:14:23Z</dcterms:modified>
</cp:coreProperties>
</file>