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12" l="1"/>
  <c r="F9" i="7" l="1"/>
  <c r="F10" i="7"/>
  <c r="F11" i="7"/>
  <c r="F12" i="7"/>
  <c r="F13" i="7"/>
  <c r="F14" i="7"/>
  <c r="F15" i="7"/>
  <c r="F16" i="7"/>
  <c r="F17" i="7"/>
  <c r="F18" i="7"/>
  <c r="F19" i="7"/>
  <c r="C14" i="4" l="1"/>
  <c r="C25" i="8" l="1"/>
  <c r="E31" i="19" l="1"/>
  <c r="C36" i="19" l="1"/>
  <c r="E36" i="19" s="1"/>
  <c r="F2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14" i="16"/>
  <c r="C8" i="8" s="1"/>
  <c r="C9" i="9"/>
  <c r="C15" i="8" s="1"/>
  <c r="E29" i="19"/>
  <c r="C12" i="8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F11" i="2"/>
  <c r="F12" i="2"/>
  <c r="C11" i="12" l="1"/>
  <c r="C31" i="8" s="1"/>
  <c r="E31" i="8" s="1"/>
  <c r="F8" i="2" l="1"/>
  <c r="F8" i="7"/>
  <c r="F20" i="7" s="1"/>
  <c r="F13" i="2" l="1"/>
  <c r="C9" i="10" s="1"/>
  <c r="C15" i="11" l="1"/>
  <c r="C28" i="8" s="1"/>
  <c r="C20" i="4"/>
  <c r="C26" i="8" s="1"/>
  <c r="C28" i="3"/>
  <c r="C24" i="8" s="1"/>
  <c r="F22" i="7"/>
  <c r="C18" i="8" s="1"/>
  <c r="C22" i="3"/>
  <c r="C23" i="8" s="1"/>
  <c r="C11" i="3"/>
  <c r="C21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<sst xmlns="http://schemas.openxmlformats.org/spreadsheetml/2006/main" count="427" uniqueCount="213">
  <si>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</si>
  <si>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</si>
  <si>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</si>
  <si>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</si>
  <si>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</si>
  <si>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</si>
  <si>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</si>
  <si>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</si>
  <si>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</si>
  <si>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</si>
  <si>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</si>
  <si>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</si>
  <si>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</si>
  <si>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</si>
  <si>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</si>
  <si>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</si>
  <si>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</si>
  <si>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</si>
  <si>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</si>
  <si>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</si>
  <si>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</si>
  <si>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</si>
  <si>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</si>
  <si>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</si>
  <si>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</si>
  <si>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</si>
  <si>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</si>
  <si>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</si>
  <si>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</si>
  <si>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</si>
  <si>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</si>
  <si>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</si>
  <si>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</si>
  <si>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</si>
  <si>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</si>
  <si>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</si>
  <si>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</si>
  <si>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</si>
  <si>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</si>
  <si>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</si>
  <si>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</si>
  <si>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</si>
  <si>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</si>
  <si>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</si>
  <si>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</si>
  <si>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</si>
  <si>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</si>
  <si>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</si>
  <si>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</si>
  <si>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</si>
  <si>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</si>
  <si>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</si>
  <si>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</si>
  <si>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</si>
  <si>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</si>
  <si>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</si>
  <si>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</si>
  <si>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</si>
  <si>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</si>
  <si>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</si>
  <si>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</si>
  <si>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</si>
  <si>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</si>
  <si>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</si>
  <si>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</si>
  <si>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</si>
  <si>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</si>
  <si>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</si>
  <si>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</si>
  <si>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</si>
  <si>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</si>
  <si>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</si>
  <si>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</si>
  <si>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</si>
  <si>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</si>
  <si>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</si>
  <si>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</si>
  <si>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</si>
  <si>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</si>
  <si>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</si>
  <si>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</si>
  <si>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</si>
  <si>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</si>
  <si>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</si>
  <si>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</si>
  <si>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</si>
  <si>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</si>
  <si>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</si>
  <si>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</si>
  <si>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</si>
  <si>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</si>
  <si>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</si>
  <si>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</si>
  <si>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</si>
  <si>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</si>
  <si>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</si>
  <si>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</si>
  <si>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</si>
  <si>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</si>
  <si>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</si>
  <si>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</si>
  <si>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</si>
  <si>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</si>
  <si>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</si>
  <si>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</si>
  <si>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</si>
  <si>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</si>
  <si>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</si>
  <si>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</si>
  <si>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</si>
  <si>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</si>
  <si>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</si>
  <si>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</si>
  <si>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</si>
  <si>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</si>
  <si>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</si>
  <si>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</si>
  <si>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</si>
  <si>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</si>
  <si>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</si>
  <si>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</si>
  <si>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</si>
  <si>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</si>
  <si>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</si>
  <si>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</si>
  <si>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</si>
  <si>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</si>
  <si>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</si>
  <si>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</si>
  <si>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</si>
  <si>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</si>
  <si>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</si>
  <si>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</si>
  <si>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</si>
  <si>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</si>
  <si>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</si>
  <si>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</si>
  <si>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</si>
  <si>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</si>
  <si>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</si>
  <si>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</si>
  <si>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</si>
  <si>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</si>
  <si>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</si>
  <si>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</si>
  <si>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</si>
  <si>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</si>
  <si>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</si>
  <si>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</si>
  <si>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</si>
  <si>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</si>
  <si>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</si>
  <si>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</si>
  <si>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</si>
  <si>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</si>
  <si>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</si>
  <si>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</si>
  <si>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</si>
  <si>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</si>
  <si>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</si>
  <si>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</si>
  <si>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</si>
  <si>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</si>
  <si>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</si>
  <si>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</si>
  <si>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</si>
  <si>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</si>
  <si>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</si>
  <si>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</si>
  <si>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</si>
  <si>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</si>
  <si>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</si>
  <si>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</si>
  <si>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</si>
  <si>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</si>
  <si>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</si>
  <si>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</si>
  <si>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</si>
  <si>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</si>
  <si>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</si>
  <si>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</si>
  <si>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</si>
  <si>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</si>
  <si>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>Stik på ledningsnet, Konstruktioner</t>
  </si>
  <si>
    <t xml:space="preserve">Afregningsmålere, mekaniske </t>
  </si>
  <si>
    <t>8</t>
  </si>
  <si>
    <t>SRO anlæg</t>
  </si>
  <si>
    <t>10</t>
  </si>
  <si>
    <t>Tjenestemandspensioner</t>
  </si>
  <si>
    <t>Køb af ydelser og produkter, der er omfattet af prisloftreguleringen, hos et andet selskab</t>
  </si>
  <si>
    <t>Dokumenteret Drikkevandssikkerhed (DDS)</t>
  </si>
  <si>
    <t>Energi- og Vandværkstedet</t>
  </si>
  <si>
    <t>Vandbesparende tiltag</t>
  </si>
  <si>
    <t>Områdeundersøgelser</t>
  </si>
  <si>
    <t>Adgangskontrol/terrorsikring</t>
  </si>
  <si>
    <t>Overtagelsen af private ledninger</t>
  </si>
  <si>
    <t>Tilbagestrømssikring</t>
  </si>
  <si>
    <t>2015</t>
  </si>
  <si>
    <t>Beholderanlæg - vandtårn</t>
  </si>
  <si>
    <t>50</t>
  </si>
  <si>
    <t>Ledningsnet &gt; Ø 500 mm</t>
  </si>
  <si>
    <t>SRO-anlæg, vandværk</t>
  </si>
  <si>
    <t>Ventiler på ledningsnet &gt; Ø 500 mm</t>
  </si>
  <si>
    <t>5</t>
  </si>
  <si>
    <t>2016</t>
  </si>
  <si>
    <t>Udvikling af GIS</t>
  </si>
  <si>
    <t xml:space="preserve">Ejendomsskatter </t>
  </si>
  <si>
    <t xml:space="preserve">kr </t>
  </si>
  <si>
    <t>HOFOR Vand Herlev AS</t>
  </si>
  <si>
    <t>V089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</si>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</sst>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Herlev AS</v>
      </c>
      <c r="B1" s="56"/>
      <c r="C1" s="56"/>
      <c r="D1" s="56"/>
      <c r="E1" s="56"/>
    </row>
    <row r="2" spans="1:5" x14ac:dyDescent="0.25">
      <c r="A2" s="220" t="str">
        <f>'1. Forside'!A2</f>
        <v>V089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190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191</v>
      </c>
      <c r="C8" s="51">
        <v>60000</v>
      </c>
      <c r="D8" s="190" t="s">
        <v>0</v>
      </c>
      <c r="E8" s="56"/>
    </row>
    <row r="9" spans="1:5" x14ac:dyDescent="0.25">
      <c r="A9" s="56"/>
      <c r="B9" s="212" t="s">
        <v>192</v>
      </c>
      <c r="C9" s="51">
        <v>40000</v>
      </c>
      <c r="D9" s="190" t="s">
        <v>0</v>
      </c>
      <c r="E9" s="56"/>
    </row>
    <row r="10" spans="1:5" x14ac:dyDescent="0.25">
      <c r="A10" s="56"/>
      <c r="B10" s="212" t="s">
        <v>193</v>
      </c>
      <c r="C10" s="51">
        <v>10000</v>
      </c>
      <c r="D10" s="190" t="s">
        <v>0</v>
      </c>
      <c r="E10" s="56"/>
    </row>
    <row r="11" spans="1:5" x14ac:dyDescent="0.25">
      <c r="A11" s="56"/>
      <c r="B11" s="212" t="s">
        <v>194</v>
      </c>
      <c r="C11" s="51">
        <v>10000</v>
      </c>
      <c r="D11" s="190" t="s">
        <v>0</v>
      </c>
      <c r="E11" s="56"/>
    </row>
    <row r="12" spans="1:5" x14ac:dyDescent="0.25">
      <c r="A12" s="56"/>
      <c r="B12" s="212" t="s">
        <v>195</v>
      </c>
      <c r="C12" s="51">
        <v>130000</v>
      </c>
      <c r="D12" s="190" t="s">
        <v>0</v>
      </c>
      <c r="E12" s="56"/>
    </row>
    <row r="13" spans="1:5" x14ac:dyDescent="0.25">
      <c r="A13" s="56"/>
      <c r="B13" s="212" t="s">
        <v>196</v>
      </c>
      <c r="C13" s="51">
        <v>55000</v>
      </c>
      <c r="D13" s="190" t="s">
        <v>0</v>
      </c>
      <c r="E13" s="56"/>
    </row>
    <row r="14" spans="1:5" x14ac:dyDescent="0.25">
      <c r="A14" s="56"/>
      <c r="B14" s="54" t="s">
        <v>36</v>
      </c>
      <c r="C14" s="55">
        <f>SUM(C7:C13)</f>
        <v>355000</v>
      </c>
      <c r="D14" s="191" t="s">
        <v>0</v>
      </c>
      <c r="E14" s="56"/>
    </row>
    <row r="15" spans="1:5" x14ac:dyDescent="0.25">
      <c r="A15" s="56"/>
      <c r="B15" s="56"/>
      <c r="C15" s="182"/>
      <c r="D15" s="56"/>
      <c r="E15" s="56"/>
    </row>
    <row r="16" spans="1:5" x14ac:dyDescent="0.25">
      <c r="A16" s="56"/>
      <c r="B16" s="56"/>
      <c r="C16" s="182"/>
      <c r="D16" s="56"/>
      <c r="E16" s="56"/>
    </row>
    <row r="17" spans="1:5" ht="27.2" customHeight="1" x14ac:dyDescent="0.25">
      <c r="A17" s="56"/>
      <c r="B17" s="20" t="s">
        <v>146</v>
      </c>
      <c r="C17" s="192"/>
      <c r="D17" s="189"/>
      <c r="E17" s="56"/>
    </row>
    <row r="18" spans="1:5" ht="16.7" customHeight="1" x14ac:dyDescent="0.25">
      <c r="A18" s="56"/>
      <c r="B18" s="108" t="s">
        <v>147</v>
      </c>
      <c r="C18" s="19">
        <v>273771</v>
      </c>
      <c r="D18" s="151" t="s">
        <v>0</v>
      </c>
      <c r="E18" s="56"/>
    </row>
    <row r="19" spans="1:5" ht="16.7" customHeight="1" x14ac:dyDescent="0.25">
      <c r="A19" s="56"/>
      <c r="B19" s="108" t="s">
        <v>148</v>
      </c>
      <c r="C19" s="40">
        <v>959000</v>
      </c>
      <c r="D19" s="151" t="s">
        <v>0</v>
      </c>
      <c r="E19" s="56"/>
    </row>
    <row r="20" spans="1:5" x14ac:dyDescent="0.25">
      <c r="A20" s="56"/>
      <c r="B20" s="28" t="s">
        <v>149</v>
      </c>
      <c r="C20" s="55">
        <f>C18-C19</f>
        <v>-685229</v>
      </c>
      <c r="D20" s="153" t="s">
        <v>0</v>
      </c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hidden="1" x14ac:dyDescent="0.25">
      <c r="B24" s="194"/>
      <c r="E24" s="195"/>
    </row>
    <row r="25" spans="1:5" ht="15.75" hidden="1" x14ac:dyDescent="0.25">
      <c r="B25" s="195"/>
      <c r="C25" s="195"/>
    </row>
    <row r="26" spans="1:5" ht="15.75" hidden="1" x14ac:dyDescent="0.25">
      <c r="B26" s="195"/>
      <c r="E26" s="195"/>
    </row>
    <row r="27" spans="1:5" ht="15.75" hidden="1" x14ac:dyDescent="0.25">
      <c r="B27" s="195"/>
      <c r="D27" s="195"/>
    </row>
    <row r="28" spans="1:5" ht="15.75" hidden="1" x14ac:dyDescent="0.25">
      <c r="B28" s="195"/>
      <c r="C28" s="195"/>
    </row>
    <row r="29" spans="1:5" ht="15.75" hidden="1" x14ac:dyDescent="0.25">
      <c r="B29" s="195"/>
      <c r="C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5"/>
      <c r="D32" s="195"/>
    </row>
    <row r="33" spans="2:3" ht="15.75" hidden="1" x14ac:dyDescent="0.25">
      <c r="B33" s="194"/>
      <c r="C33" s="194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4"/>
    </row>
    <row r="69" spans="1:5" hidden="1" x14ac:dyDescent="0.25"/>
    <row r="70" spans="1:5" hidden="1" x14ac:dyDescent="0.25"/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Herlev AS</v>
      </c>
      <c r="B1" s="26"/>
      <c r="C1" s="26"/>
      <c r="D1" s="26"/>
      <c r="E1" s="26"/>
    </row>
    <row r="2" spans="1:5" x14ac:dyDescent="0.25">
      <c r="A2" s="221" t="str">
        <f>'1. Forside'!A2</f>
        <v>V089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434866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14155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420711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379811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255000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124811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Herlev AS</v>
      </c>
      <c r="B1" s="26"/>
      <c r="C1" s="26"/>
      <c r="D1" s="26"/>
      <c r="E1" s="26"/>
    </row>
    <row r="2" spans="1:5" x14ac:dyDescent="0.25">
      <c r="A2" s="221" t="str">
        <f>'1. Forside'!A2</f>
        <v>V089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-8307459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-3835359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-4472100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-894420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Herlev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28283912.255298778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2911565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347132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35926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490558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3785181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111412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111412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-505366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-3391227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-3896593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467375</v>
      </c>
      <c r="D31" s="79" t="s">
        <v>0</v>
      </c>
      <c r="E31" s="10">
        <f>-C31</f>
        <v>-467375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27816537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27816537</v>
      </c>
      <c r="D36" s="79" t="s">
        <v>0</v>
      </c>
      <c r="E36" s="10">
        <f>-C36</f>
        <v>-27816537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0.25529877841472626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Herlev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350131.5</v>
      </c>
      <c r="F7" s="222" t="s">
        <v>0</v>
      </c>
      <c r="G7" s="223">
        <v>3596703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350131.5</v>
      </c>
      <c r="F11" s="226" t="s">
        <v>0</v>
      </c>
      <c r="G11" s="55">
        <f>E11+G7-G8-G9</f>
        <v>3946834.5</v>
      </c>
      <c r="H11" s="226" t="s">
        <v>0</v>
      </c>
      <c r="I11" s="55">
        <f>G11+I7-I8-I9</f>
        <v>3946834.5</v>
      </c>
      <c r="J11" s="226" t="s">
        <v>0</v>
      </c>
      <c r="K11" s="55">
        <f>K7-K8-K9+K10+I11</f>
        <v>3946834.5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Herlev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8167584.0690148063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-31036.819462256262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-408379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7728168.2495525498</v>
      </c>
      <c r="D13" s="79" t="s">
        <v>0</v>
      </c>
      <c r="E13" s="6">
        <f>C13</f>
        <v>7728168.2495525498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2443054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210</v>
      </c>
      <c r="C16" s="14">
        <f>'6. Gennemførte investeringer'!F15</f>
        <v>773271.30371666676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118297.17410000006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728274.14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4062896.6178166671</v>
      </c>
      <c r="D19" s="79" t="s">
        <v>0</v>
      </c>
      <c r="E19" s="8">
        <f>C19</f>
        <v>4062896.6178166671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6273689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9694601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52000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383792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servicemål'!C14</f>
        <v>355000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servicemål'!C20</f>
        <v>-685229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420711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124811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16619375</v>
      </c>
      <c r="D29" s="79" t="s">
        <v>0</v>
      </c>
      <c r="E29" s="6">
        <f>C29</f>
        <v>16619375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-894420</v>
      </c>
      <c r="D31" s="79" t="s">
        <v>0</v>
      </c>
      <c r="E31" s="10">
        <f>C31</f>
        <v>-894420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0.25529877841472626</v>
      </c>
      <c r="D33" s="79" t="s">
        <v>0</v>
      </c>
      <c r="E33" s="12">
        <f>C33</f>
        <v>0.25529877841472626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27516020.122667994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1431533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19.221366271450254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12.449184980484553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Herlev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8167584.0690148063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8167584.0690148063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8167584.0690148063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-31036.819462256262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Herlev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3053859.6834046366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8136547.2495525498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8167584.0690148063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3888586.7752579493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408379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Herlev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98309283.808388665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2443054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2443054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Herlev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4767359.87</v>
      </c>
      <c r="F8" s="34">
        <f t="shared" ref="F8:F12" si="0">E8/D8</f>
        <v>63564.798266666665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108471.77</v>
      </c>
      <c r="F9" s="34">
        <f t="shared" si="0"/>
        <v>1446.2902666666666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493261.33</v>
      </c>
      <c r="F10" s="34">
        <f t="shared" si="0"/>
        <v>61657.666250000002</v>
      </c>
      <c r="G10" s="35" t="s">
        <v>0</v>
      </c>
      <c r="H10" s="26"/>
    </row>
    <row r="11" spans="1:8" s="148" customFormat="1" x14ac:dyDescent="0.25">
      <c r="A11" s="26"/>
      <c r="B11" s="29" t="s">
        <v>180</v>
      </c>
      <c r="C11" s="30" t="s">
        <v>181</v>
      </c>
      <c r="D11" s="31" t="s">
        <v>182</v>
      </c>
      <c r="E11" s="32">
        <v>1554069.47</v>
      </c>
      <c r="F11" s="34">
        <f t="shared" si="0"/>
        <v>20720.926266666665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181</v>
      </c>
      <c r="D12" s="31" t="s">
        <v>187</v>
      </c>
      <c r="E12" s="32">
        <v>1147589.06</v>
      </c>
      <c r="F12" s="34">
        <f t="shared" si="0"/>
        <v>114758.906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262148.58705000003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511122.71666666667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773271.30371666676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Herlev AS</v>
      </c>
      <c r="B1" s="162"/>
      <c r="C1" s="162"/>
      <c r="D1" s="162"/>
      <c r="E1" s="162"/>
    </row>
    <row r="2" spans="1:5" x14ac:dyDescent="0.25">
      <c r="A2" s="1" t="str">
        <f>'1. Forside'!A2</f>
        <v>V089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203000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203000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262148.58705000003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118297.17410000006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Herlev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 t="s">
        <v>197</v>
      </c>
      <c r="D8" s="31" t="s">
        <v>185</v>
      </c>
      <c r="E8" s="32">
        <v>827100</v>
      </c>
      <c r="F8" s="45">
        <f>E8/D8</f>
        <v>103387.5</v>
      </c>
      <c r="G8" s="35" t="s">
        <v>0</v>
      </c>
      <c r="H8" s="26"/>
    </row>
    <row r="9" spans="1:8" s="148" customFormat="1" x14ac:dyDescent="0.25">
      <c r="A9" s="26"/>
      <c r="B9" s="29" t="s">
        <v>198</v>
      </c>
      <c r="C9" s="30" t="s">
        <v>197</v>
      </c>
      <c r="D9" s="31" t="s">
        <v>199</v>
      </c>
      <c r="E9" s="32">
        <v>1350000</v>
      </c>
      <c r="F9" s="45">
        <f t="shared" ref="F9:F19" si="0">E9/D9</f>
        <v>27000</v>
      </c>
      <c r="G9" s="35" t="s">
        <v>0</v>
      </c>
      <c r="H9" s="26"/>
    </row>
    <row r="10" spans="1:8" s="148" customFormat="1" x14ac:dyDescent="0.25">
      <c r="A10" s="26"/>
      <c r="B10" s="29" t="s">
        <v>200</v>
      </c>
      <c r="C10" s="30" t="s">
        <v>197</v>
      </c>
      <c r="D10" s="31" t="s">
        <v>182</v>
      </c>
      <c r="E10" s="32">
        <v>3825000</v>
      </c>
      <c r="F10" s="45">
        <f t="shared" si="0"/>
        <v>51000</v>
      </c>
      <c r="G10" s="35" t="s">
        <v>0</v>
      </c>
      <c r="H10" s="26"/>
    </row>
    <row r="11" spans="1:8" s="148" customFormat="1" x14ac:dyDescent="0.25">
      <c r="A11" s="26"/>
      <c r="B11" s="29" t="s">
        <v>201</v>
      </c>
      <c r="C11" s="30" t="s">
        <v>197</v>
      </c>
      <c r="D11" s="31" t="s">
        <v>187</v>
      </c>
      <c r="E11" s="32">
        <v>1799084</v>
      </c>
      <c r="F11" s="45">
        <f t="shared" si="0"/>
        <v>179908.4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197</v>
      </c>
      <c r="D12" s="31" t="s">
        <v>182</v>
      </c>
      <c r="E12" s="32">
        <v>67500</v>
      </c>
      <c r="F12" s="45">
        <f t="shared" si="0"/>
        <v>900</v>
      </c>
      <c r="G12" s="35" t="s">
        <v>0</v>
      </c>
      <c r="H12" s="26"/>
    </row>
    <row r="13" spans="1:8" s="148" customFormat="1" x14ac:dyDescent="0.25">
      <c r="A13" s="26"/>
      <c r="B13" s="29" t="s">
        <v>202</v>
      </c>
      <c r="C13" s="30" t="s">
        <v>197</v>
      </c>
      <c r="D13" s="31" t="s">
        <v>182</v>
      </c>
      <c r="E13" s="32">
        <v>900000</v>
      </c>
      <c r="F13" s="45">
        <f t="shared" si="0"/>
        <v>12000</v>
      </c>
      <c r="G13" s="35" t="s">
        <v>0</v>
      </c>
      <c r="H13" s="26"/>
    </row>
    <row r="14" spans="1:8" s="148" customFormat="1" x14ac:dyDescent="0.25">
      <c r="A14" s="26"/>
      <c r="B14" s="29" t="s">
        <v>205</v>
      </c>
      <c r="C14" s="30" t="s">
        <v>197</v>
      </c>
      <c r="D14" s="31" t="s">
        <v>203</v>
      </c>
      <c r="E14" s="32">
        <v>78084</v>
      </c>
      <c r="F14" s="45">
        <f t="shared" si="0"/>
        <v>15616.8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 t="s">
        <v>204</v>
      </c>
      <c r="D15" s="31" t="s">
        <v>185</v>
      </c>
      <c r="E15" s="32">
        <v>1140000</v>
      </c>
      <c r="F15" s="45">
        <f t="shared" si="0"/>
        <v>142500</v>
      </c>
      <c r="G15" s="35" t="s">
        <v>0</v>
      </c>
      <c r="H15" s="26"/>
    </row>
    <row r="16" spans="1:8" s="148" customFormat="1" x14ac:dyDescent="0.25">
      <c r="A16" s="26"/>
      <c r="B16" s="29" t="s">
        <v>198</v>
      </c>
      <c r="C16" s="30" t="s">
        <v>204</v>
      </c>
      <c r="D16" s="31" t="s">
        <v>199</v>
      </c>
      <c r="E16" s="32">
        <v>5047844</v>
      </c>
      <c r="F16" s="45">
        <f t="shared" si="0"/>
        <v>100956.88</v>
      </c>
      <c r="G16" s="35" t="s">
        <v>0</v>
      </c>
      <c r="H16" s="26"/>
    </row>
    <row r="17" spans="1:8" s="148" customFormat="1" x14ac:dyDescent="0.25">
      <c r="A17" s="26"/>
      <c r="B17" s="29" t="s">
        <v>200</v>
      </c>
      <c r="C17" s="30" t="s">
        <v>204</v>
      </c>
      <c r="D17" s="31" t="s">
        <v>182</v>
      </c>
      <c r="E17" s="32">
        <v>6308342</v>
      </c>
      <c r="F17" s="45">
        <f t="shared" si="0"/>
        <v>84111.226666666669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 t="s">
        <v>204</v>
      </c>
      <c r="D18" s="31" t="s">
        <v>182</v>
      </c>
      <c r="E18" s="32">
        <v>57000</v>
      </c>
      <c r="F18" s="45">
        <f t="shared" si="0"/>
        <v>760</v>
      </c>
      <c r="G18" s="35" t="s">
        <v>0</v>
      </c>
      <c r="H18" s="26"/>
    </row>
    <row r="19" spans="1:8" s="148" customFormat="1" x14ac:dyDescent="0.25">
      <c r="A19" s="26"/>
      <c r="B19" s="29" t="s">
        <v>202</v>
      </c>
      <c r="C19" s="30" t="s">
        <v>204</v>
      </c>
      <c r="D19" s="31" t="s">
        <v>182</v>
      </c>
      <c r="E19" s="32">
        <v>760000</v>
      </c>
      <c r="F19" s="45">
        <f t="shared" si="0"/>
        <v>10133.333333333334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389812.7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338461.44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728274.14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Herlev AS</v>
      </c>
      <c r="B1" s="56"/>
      <c r="C1" s="56"/>
      <c r="D1" s="176"/>
      <c r="E1" s="56"/>
    </row>
    <row r="2" spans="1:5" x14ac:dyDescent="0.25">
      <c r="A2" s="220" t="str">
        <f>'1. Forside'!A2</f>
        <v>V089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205634</v>
      </c>
      <c r="D8" s="181" t="s">
        <v>0</v>
      </c>
      <c r="E8" s="56"/>
    </row>
    <row r="9" spans="1:5" x14ac:dyDescent="0.25">
      <c r="A9" s="56"/>
      <c r="B9" s="206" t="s">
        <v>206</v>
      </c>
      <c r="C9" s="51">
        <v>35055</v>
      </c>
      <c r="D9" s="181" t="s">
        <v>207</v>
      </c>
      <c r="E9" s="56"/>
    </row>
    <row r="10" spans="1:5" x14ac:dyDescent="0.25">
      <c r="A10" s="56"/>
      <c r="B10" s="206" t="s">
        <v>189</v>
      </c>
      <c r="C10" s="51">
        <v>6000000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6273689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211</v>
      </c>
      <c r="C14" s="178"/>
      <c r="D14" s="179"/>
      <c r="E14" s="56"/>
    </row>
    <row r="15" spans="1:5" x14ac:dyDescent="0.25">
      <c r="A15" s="56"/>
      <c r="B15" s="53" t="s">
        <v>212</v>
      </c>
      <c r="C15" s="180">
        <v>9694601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9694601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40000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12000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52000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15843518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15459726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383792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2015-07-09T11:08:30Z</cp:lastPrinted>
  <dcterms:created xsi:type="dcterms:W3CDTF">2014-01-17T08:54:17Z</dcterms:created>
  <dcterms:modified xsi:type="dcterms:W3CDTF">2015-09-27T18:17:08Z</dcterms:modified>
</cp:coreProperties>
</file>