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C14" i="4" l="1"/>
  <c r="F9" i="2" l="1"/>
  <c r="F10" i="2"/>
  <c r="F11" i="2"/>
  <c r="F12" i="2"/>
  <c r="E31" i="19" l="1"/>
  <c r="C36" i="19" l="1"/>
  <c r="E36" i="19" s="1"/>
  <c r="F2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9" i="9"/>
  <c r="C15" i="8" s="1"/>
  <c r="E29" i="19"/>
  <c r="C12" i="8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3" i="2" l="1"/>
  <c r="C9" i="12" l="1"/>
  <c r="C31" i="8" s="1"/>
  <c r="E31" i="8" s="1"/>
  <c r="F8" i="2" l="1"/>
  <c r="F8" i="7"/>
  <c r="F20" i="7" s="1"/>
  <c r="F14" i="2" l="1"/>
  <c r="C9" i="10" s="1"/>
  <c r="C15" i="11" l="1"/>
  <c r="C28" i="8" s="1"/>
  <c r="C20" i="4"/>
  <c r="C26" i="8" s="1"/>
  <c r="C28" i="3"/>
  <c r="C24" i="8" s="1"/>
  <c r="F22" i="7"/>
  <c r="C18" i="8" s="1"/>
  <c r="C22" i="3"/>
  <c r="C23" i="8" s="1"/>
  <c r="C11" i="3"/>
  <c r="C21" i="8" s="1"/>
  <c r="C25" i="8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<sst xmlns="http://schemas.openxmlformats.org/spreadsheetml/2006/main" count="431" uniqueCount="214">
  <si>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</si>
  <si>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</si>
  <si>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</si>
  <si>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</si>
  <si>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</si>
  <si>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</si>
  <si>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</si>
  <si>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</si>
  <si>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</si>
  <si>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</si>
  <si>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</si>
  <si>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</si>
  <si>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</si>
  <si>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</si>
  <si>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</si>
  <si>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</si>
  <si>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</si>
  <si>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</si>
  <si>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</si>
  <si>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</si>
  <si>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</si>
  <si>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</si>
  <si>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</si>
  <si>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</si>
  <si>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</si>
  <si>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</si>
  <si>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</si>
  <si>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</si>
  <si>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</si>
  <si>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</si>
  <si>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</si>
  <si>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</si>
  <si>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</si>
  <si>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</si>
  <si>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</si>
  <si>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</si>
  <si>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</si>
  <si>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</si>
  <si>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</si>
  <si>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</si>
  <si>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</si>
  <si>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</si>
  <si>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</si>
  <si>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</si>
  <si>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</si>
  <si>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</si>
  <si>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</si>
  <si>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</si>
  <si>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</si>
  <si>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</si>
  <si>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</si>
  <si>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</si>
  <si>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</si>
  <si>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</si>
  <si>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</si>
  <si>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</si>
  <si>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</si>
  <si>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</si>
  <si>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</si>
  <si>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</si>
  <si>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</si>
  <si>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</si>
  <si>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</si>
  <si>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</si>
  <si>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</si>
  <si>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</si>
  <si>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</si>
  <si>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</si>
  <si>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</si>
  <si>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</si>
  <si>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</si>
  <si>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</si>
  <si>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</si>
  <si>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</si>
  <si>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</si>
  <si>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</si>
  <si>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</si>
  <si>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</si>
  <si>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</si>
  <si>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</si>
  <si>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</si>
  <si>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</si>
  <si>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</si>
  <si>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</si>
  <si>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</si>
  <si>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</si>
  <si>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</si>
  <si>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</si>
  <si>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</si>
  <si>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</si>
  <si>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</si>
  <si>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</si>
  <si>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</si>
  <si>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</si>
  <si>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</si>
  <si>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</si>
  <si>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</si>
  <si>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</si>
  <si>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</si>
  <si>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</si>
  <si>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</si>
  <si>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</si>
  <si>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</si>
  <si>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</si>
  <si>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</si>
  <si>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</si>
  <si>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</si>
  <si>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</si>
  <si>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</si>
  <si>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</si>
  <si>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</si>
  <si>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</si>
  <si>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</si>
  <si>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</si>
  <si>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</si>
  <si>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</si>
  <si>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</si>
  <si>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</si>
  <si>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</si>
  <si>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</si>
  <si>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</si>
  <si>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</si>
  <si>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</si>
  <si>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</si>
  <si>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</si>
  <si>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</si>
  <si>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</si>
  <si>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</si>
  <si>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</si>
  <si>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</si>
  <si>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</si>
  <si>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</si>
  <si>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</si>
  <si>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</si>
  <si>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</si>
  <si>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</si>
  <si>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</si>
  <si>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</si>
  <si>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</si>
  <si>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</si>
  <si>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</si>
  <si>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</si>
  <si>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</si>
  <si>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</si>
  <si>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</si>
  <si>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</si>
  <si>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</si>
  <si>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</si>
  <si>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</si>
  <si>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</si>
  <si>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</si>
  <si>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</si>
  <si>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</si>
  <si>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</si>
  <si>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</si>
  <si>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</si>
  <si>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</si>
  <si>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</si>
  <si>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</si>
  <si>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</si>
  <si>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</si>
  <si>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</si>
  <si>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</si>
  <si>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</si>
  <si>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</si>
  <si>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</si>
  <si>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</si>
  <si>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</si>
  <si>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</si>
  <si>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</si>
  <si>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</si>
  <si>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</si>
  <si>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</si>
  <si>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</si>
  <si>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</si>
  <si>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</si>
  <si>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</si>
  <si>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</si>
  <si>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</si>
  <si>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</si>
  <si>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</si>
  <si>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</si>
  <si>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</si>
  <si>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</si>
  <si>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Ø110 mm &lt; Ledningsnet ≤ Ø 250 mm</t>
  </si>
  <si>
    <t xml:space="preserve">Afregningsmålere, mekaniske </t>
  </si>
  <si>
    <t>8</t>
  </si>
  <si>
    <t>SRO anlæg</t>
  </si>
  <si>
    <t>10</t>
  </si>
  <si>
    <t>Elanlæg</t>
  </si>
  <si>
    <t>20</t>
  </si>
  <si>
    <t>Tjenestemandspensioner</t>
  </si>
  <si>
    <t>Ejendomsskatter</t>
  </si>
  <si>
    <t>Køb af ydelser og produkter, der er omfattet af prisloftreguleringen, hos et andet selskab</t>
  </si>
  <si>
    <t>Dokumenteret Drikkevands Sikkerhed (DDS)</t>
  </si>
  <si>
    <t xml:space="preserve">Energi- og Vandværkstedet </t>
  </si>
  <si>
    <t>Vandbesparende tiltag</t>
  </si>
  <si>
    <t>Områdeundersøgelser</t>
  </si>
  <si>
    <t>Adgangskontrol/terrorsikring</t>
  </si>
  <si>
    <t>Tilbagestrømningssikring</t>
  </si>
  <si>
    <t>Overholdelse af indvindingstilladelser</t>
  </si>
  <si>
    <t>2015</t>
  </si>
  <si>
    <t>Filteranlæg, åbne filtre, enkelt filtrering, Kontruktioner</t>
  </si>
  <si>
    <t>50</t>
  </si>
  <si>
    <t>Ledningsnet &gt; Ø 500 mm</t>
  </si>
  <si>
    <t>SRO-anlæg, vandværk</t>
  </si>
  <si>
    <t>Ventiler på ledningsnet &gt; Ø 500 mm</t>
  </si>
  <si>
    <t>5</t>
  </si>
  <si>
    <t>2016</t>
  </si>
  <si>
    <t>Udvikling af GIS</t>
  </si>
  <si>
    <t>HOFOR Vand Hvidovre AS</t>
  </si>
  <si>
    <t>V090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</si>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</sst>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B8" sqref="B8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Hvidovre AS</v>
      </c>
      <c r="B1" s="56"/>
      <c r="C1" s="56"/>
      <c r="D1" s="56"/>
      <c r="E1" s="56"/>
    </row>
    <row r="2" spans="1:5" x14ac:dyDescent="0.25">
      <c r="A2" s="220" t="str">
        <f>'1. Forside'!A2</f>
        <v>V090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194</v>
      </c>
      <c r="C7" s="51">
        <v>100000</v>
      </c>
      <c r="D7" s="190" t="s">
        <v>0</v>
      </c>
      <c r="E7" s="56"/>
    </row>
    <row r="8" spans="1:5" x14ac:dyDescent="0.25">
      <c r="A8" s="56"/>
      <c r="B8" s="212" t="s">
        <v>195</v>
      </c>
      <c r="C8" s="51">
        <v>100000</v>
      </c>
      <c r="D8" s="190" t="s">
        <v>0</v>
      </c>
      <c r="E8" s="56"/>
    </row>
    <row r="9" spans="1:5" x14ac:dyDescent="0.25">
      <c r="A9" s="56"/>
      <c r="B9" s="212" t="s">
        <v>196</v>
      </c>
      <c r="C9" s="51">
        <v>80000</v>
      </c>
      <c r="D9" s="190" t="s">
        <v>0</v>
      </c>
      <c r="E9" s="56"/>
    </row>
    <row r="10" spans="1:5" x14ac:dyDescent="0.25">
      <c r="A10" s="56"/>
      <c r="B10" s="212" t="s">
        <v>197</v>
      </c>
      <c r="C10" s="51">
        <v>10000</v>
      </c>
      <c r="D10" s="190" t="s">
        <v>0</v>
      </c>
      <c r="E10" s="56"/>
    </row>
    <row r="11" spans="1:5" x14ac:dyDescent="0.25">
      <c r="A11" s="56"/>
      <c r="B11" s="212" t="s">
        <v>198</v>
      </c>
      <c r="C11" s="51">
        <v>20000</v>
      </c>
      <c r="D11" s="190" t="s">
        <v>0</v>
      </c>
      <c r="E11" s="56"/>
    </row>
    <row r="12" spans="1:5" x14ac:dyDescent="0.25">
      <c r="A12" s="56"/>
      <c r="B12" s="212" t="s">
        <v>199</v>
      </c>
      <c r="C12" s="51">
        <v>10000</v>
      </c>
      <c r="D12" s="190" t="s">
        <v>0</v>
      </c>
      <c r="E12" s="56"/>
    </row>
    <row r="13" spans="1:5" x14ac:dyDescent="0.25">
      <c r="A13" s="56"/>
      <c r="B13" s="212" t="s">
        <v>200</v>
      </c>
      <c r="C13" s="51">
        <v>90000</v>
      </c>
      <c r="D13" s="190" t="s">
        <v>0</v>
      </c>
      <c r="E13" s="56"/>
    </row>
    <row r="14" spans="1:5" x14ac:dyDescent="0.25">
      <c r="A14" s="56"/>
      <c r="B14" s="54" t="s">
        <v>36</v>
      </c>
      <c r="C14" s="55">
        <f>SUM(C7:C13)</f>
        <v>410000</v>
      </c>
      <c r="D14" s="191" t="s">
        <v>0</v>
      </c>
      <c r="E14" s="56"/>
    </row>
    <row r="15" spans="1:5" x14ac:dyDescent="0.25">
      <c r="A15" s="56"/>
      <c r="B15" s="56"/>
      <c r="C15" s="182"/>
      <c r="D15" s="56"/>
      <c r="E15" s="56"/>
    </row>
    <row r="16" spans="1:5" x14ac:dyDescent="0.25">
      <c r="A16" s="56"/>
      <c r="B16" s="56"/>
      <c r="C16" s="182"/>
      <c r="D16" s="56"/>
      <c r="E16" s="56"/>
    </row>
    <row r="17" spans="1:5" ht="27.2" customHeight="1" x14ac:dyDescent="0.25">
      <c r="A17" s="56"/>
      <c r="B17" s="20" t="s">
        <v>146</v>
      </c>
      <c r="C17" s="192"/>
      <c r="D17" s="189"/>
      <c r="E17" s="56"/>
    </row>
    <row r="18" spans="1:5" ht="16.7" customHeight="1" x14ac:dyDescent="0.25">
      <c r="A18" s="56"/>
      <c r="B18" s="108" t="s">
        <v>147</v>
      </c>
      <c r="C18" s="19">
        <v>1507538</v>
      </c>
      <c r="D18" s="151" t="s">
        <v>0</v>
      </c>
      <c r="E18" s="56"/>
    </row>
    <row r="19" spans="1:5" ht="16.7" customHeight="1" x14ac:dyDescent="0.25">
      <c r="A19" s="56"/>
      <c r="B19" s="108" t="s">
        <v>148</v>
      </c>
      <c r="C19" s="40">
        <v>992000</v>
      </c>
      <c r="D19" s="151" t="s">
        <v>0</v>
      </c>
      <c r="E19" s="56"/>
    </row>
    <row r="20" spans="1:5" x14ac:dyDescent="0.25">
      <c r="A20" s="56"/>
      <c r="B20" s="28" t="s">
        <v>149</v>
      </c>
      <c r="C20" s="55">
        <f>C18-C19</f>
        <v>515538</v>
      </c>
      <c r="D20" s="153" t="s">
        <v>0</v>
      </c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hidden="1" x14ac:dyDescent="0.25">
      <c r="B24" s="194"/>
      <c r="E24" s="195"/>
    </row>
    <row r="25" spans="1:5" ht="15.75" hidden="1" x14ac:dyDescent="0.25">
      <c r="B25" s="195"/>
      <c r="C25" s="195"/>
    </row>
    <row r="26" spans="1:5" ht="15.75" hidden="1" x14ac:dyDescent="0.25">
      <c r="B26" s="195"/>
      <c r="E26" s="195"/>
    </row>
    <row r="27" spans="1:5" ht="15.75" hidden="1" x14ac:dyDescent="0.25">
      <c r="B27" s="195"/>
      <c r="D27" s="195"/>
    </row>
    <row r="28" spans="1:5" ht="15.75" hidden="1" x14ac:dyDescent="0.25">
      <c r="B28" s="195"/>
      <c r="C28" s="195"/>
    </row>
    <row r="29" spans="1:5" ht="15.75" hidden="1" x14ac:dyDescent="0.25">
      <c r="B29" s="195"/>
      <c r="C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5"/>
      <c r="D32" s="195"/>
    </row>
    <row r="33" spans="2:3" ht="15.75" hidden="1" x14ac:dyDescent="0.25">
      <c r="B33" s="194"/>
      <c r="C33" s="194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4"/>
    </row>
    <row r="69" spans="1:5" hidden="1" x14ac:dyDescent="0.25"/>
    <row r="70" spans="1:5" hidden="1" x14ac:dyDescent="0.25"/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Hvidovre AS</v>
      </c>
      <c r="B1" s="26"/>
      <c r="C1" s="26"/>
      <c r="D1" s="26"/>
      <c r="E1" s="26"/>
    </row>
    <row r="2" spans="1:5" x14ac:dyDescent="0.25">
      <c r="A2" s="221" t="str">
        <f>'1. Forside'!A2</f>
        <v>V090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303430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56235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247195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161562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279000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-117438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Hvidovre AS</v>
      </c>
      <c r="B1" s="26"/>
      <c r="C1" s="26"/>
      <c r="D1" s="26"/>
      <c r="E1" s="26"/>
    </row>
    <row r="2" spans="1:5" x14ac:dyDescent="0.25">
      <c r="A2" s="221" t="str">
        <f>'1. Forside'!A2</f>
        <v>V090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2341720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2341720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Hvidovre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51110685.536670476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5289072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601901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-267017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400243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6024199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821494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821494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-268209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-6577483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-6845692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</v>
      </c>
      <c r="D27" s="79" t="s">
        <v>0</v>
      </c>
      <c r="E27" s="10">
        <f>IF(C27&lt;0,0,-C27)</f>
        <v>-1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50815924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50815924</v>
      </c>
      <c r="D36" s="79" t="s">
        <v>0</v>
      </c>
      <c r="E36" s="10">
        <f>-C36</f>
        <v>-50815924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294760.5366704762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Hvidovre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42794</v>
      </c>
      <c r="D7" s="222" t="s">
        <v>0</v>
      </c>
      <c r="E7" s="223">
        <v>0</v>
      </c>
      <c r="F7" s="222" t="s">
        <v>0</v>
      </c>
      <c r="G7" s="223">
        <v>2108192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-42794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42794</v>
      </c>
      <c r="D11" s="226" t="s">
        <v>0</v>
      </c>
      <c r="E11" s="55">
        <f>C11+E7-E8-E9</f>
        <v>42794</v>
      </c>
      <c r="F11" s="226" t="s">
        <v>0</v>
      </c>
      <c r="G11" s="55">
        <f>E11+G7-G8-G9</f>
        <v>2150986</v>
      </c>
      <c r="H11" s="226" t="s">
        <v>0</v>
      </c>
      <c r="I11" s="55">
        <f>G11+I7-I8-I9</f>
        <v>2150986</v>
      </c>
      <c r="J11" s="226" t="s">
        <v>0</v>
      </c>
      <c r="K11" s="55">
        <f>K7-K8-K9+K10+I11</f>
        <v>2108192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Hvidovre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11111487.67633846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-42223.653170086152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-555574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10513690.023168374</v>
      </c>
      <c r="D13" s="79" t="s">
        <v>0</v>
      </c>
      <c r="E13" s="6">
        <f>C13</f>
        <v>10513690.023168374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4598564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212</v>
      </c>
      <c r="C16" s="14">
        <f>'6. Gennemførte investeringer'!F16</f>
        <v>1186123.1146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-25923.207466666674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572547.1333333333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6331311.0404666662</v>
      </c>
      <c r="D19" s="79" t="s">
        <v>0</v>
      </c>
      <c r="E19" s="8">
        <f>C19</f>
        <v>6331311.0404666662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10427354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19477390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92000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1245939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servicemål'!C14</f>
        <v>410000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servicemål'!C20</f>
        <v>515538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247195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-117438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32297978</v>
      </c>
      <c r="D29" s="79" t="s">
        <v>0</v>
      </c>
      <c r="E29" s="6">
        <f>C29</f>
        <v>32297978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294760.5366704762</v>
      </c>
      <c r="D33" s="79" t="s">
        <v>0</v>
      </c>
      <c r="E33" s="12">
        <f>C33</f>
        <v>294760.5366704762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49437739.600305513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2873677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17.203652185094398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10.425788841371356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Hvidovre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11111487.67633846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11111487.67633846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11111487.67633846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-42223.653170086152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Hvidovre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6938012.9051057342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11069264.023168374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11111487.67633846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2506751.6197819565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555574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Hvidovre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196005175.43198025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4598564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4598564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Hvidovre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76242.69</v>
      </c>
      <c r="F8" s="34">
        <f t="shared" ref="F8:F13" si="0">E8/D8</f>
        <v>1016.5692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6856046</v>
      </c>
      <c r="F9" s="34">
        <f t="shared" ref="F9:F12" si="1">E9/D9</f>
        <v>91413.94666666667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182</v>
      </c>
      <c r="D10" s="31" t="s">
        <v>186</v>
      </c>
      <c r="E10" s="32">
        <v>1033650.4</v>
      </c>
      <c r="F10" s="34">
        <f t="shared" si="1"/>
        <v>129206.3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182</v>
      </c>
      <c r="D11" s="31" t="s">
        <v>183</v>
      </c>
      <c r="E11" s="32">
        <v>1165364.48</v>
      </c>
      <c r="F11" s="34">
        <f t="shared" si="1"/>
        <v>15538.193066666667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182</v>
      </c>
      <c r="D12" s="31" t="s">
        <v>188</v>
      </c>
      <c r="E12" s="32">
        <v>48542.53</v>
      </c>
      <c r="F12" s="34">
        <f t="shared" si="1"/>
        <v>4854.2529999999997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182</v>
      </c>
      <c r="D13" s="31" t="s">
        <v>190</v>
      </c>
      <c r="E13" s="32">
        <v>96846.02</v>
      </c>
      <c r="F13" s="34">
        <f t="shared" si="0"/>
        <v>4842.3010000000004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246871.56293333333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939251.55166666652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1186123.1146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Hvidovre AS</v>
      </c>
      <c r="B1" s="162"/>
      <c r="C1" s="162"/>
      <c r="D1" s="162"/>
      <c r="E1" s="162"/>
    </row>
    <row r="2" spans="1:5" x14ac:dyDescent="0.25">
      <c r="A2" s="1" t="str">
        <f>'1. Forside'!A2</f>
        <v>V090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259833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259833.33333333334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246871.56293333333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-25923.207466666674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Hvidovre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201</v>
      </c>
      <c r="D8" s="31" t="s">
        <v>186</v>
      </c>
      <c r="E8" s="32">
        <v>1513800</v>
      </c>
      <c r="F8" s="45">
        <f>E8/D8</f>
        <v>189225</v>
      </c>
      <c r="G8" s="35" t="s">
        <v>0</v>
      </c>
      <c r="H8" s="26"/>
    </row>
    <row r="9" spans="1:8" s="148" customFormat="1" x14ac:dyDescent="0.25">
      <c r="A9" s="26"/>
      <c r="B9" s="29" t="s">
        <v>202</v>
      </c>
      <c r="C9" s="30" t="s">
        <v>201</v>
      </c>
      <c r="D9" s="31" t="s">
        <v>203</v>
      </c>
      <c r="E9" s="32">
        <v>180000</v>
      </c>
      <c r="F9" s="45">
        <f t="shared" ref="F9:F19" si="0">E9/D9</f>
        <v>3600</v>
      </c>
      <c r="G9" s="35" t="s">
        <v>0</v>
      </c>
      <c r="H9" s="26"/>
    </row>
    <row r="10" spans="1:8" s="148" customFormat="1" x14ac:dyDescent="0.25">
      <c r="A10" s="26"/>
      <c r="B10" s="29" t="s">
        <v>204</v>
      </c>
      <c r="C10" s="30" t="s">
        <v>201</v>
      </c>
      <c r="D10" s="31" t="s">
        <v>183</v>
      </c>
      <c r="E10" s="32">
        <v>4725000</v>
      </c>
      <c r="F10" s="45">
        <f t="shared" si="0"/>
        <v>63000</v>
      </c>
      <c r="G10" s="35" t="s">
        <v>0</v>
      </c>
      <c r="H10" s="26"/>
    </row>
    <row r="11" spans="1:8" s="148" customFormat="1" x14ac:dyDescent="0.25">
      <c r="A11" s="26"/>
      <c r="B11" s="29" t="s">
        <v>205</v>
      </c>
      <c r="C11" s="30" t="s">
        <v>201</v>
      </c>
      <c r="D11" s="31" t="s">
        <v>188</v>
      </c>
      <c r="E11" s="32">
        <v>9884</v>
      </c>
      <c r="F11" s="45">
        <f t="shared" si="0"/>
        <v>988.4</v>
      </c>
      <c r="G11" s="35" t="s">
        <v>0</v>
      </c>
      <c r="H11" s="26"/>
    </row>
    <row r="12" spans="1:8" s="148" customFormat="1" x14ac:dyDescent="0.25">
      <c r="A12" s="26"/>
      <c r="B12" s="29" t="s">
        <v>181</v>
      </c>
      <c r="C12" s="30" t="s">
        <v>201</v>
      </c>
      <c r="D12" s="31" t="s">
        <v>183</v>
      </c>
      <c r="E12" s="32">
        <v>67500</v>
      </c>
      <c r="F12" s="45">
        <f t="shared" si="0"/>
        <v>900</v>
      </c>
      <c r="G12" s="35" t="s">
        <v>0</v>
      </c>
      <c r="H12" s="26"/>
    </row>
    <row r="13" spans="1:8" s="148" customFormat="1" x14ac:dyDescent="0.25">
      <c r="A13" s="26"/>
      <c r="B13" s="29" t="s">
        <v>206</v>
      </c>
      <c r="C13" s="30" t="s">
        <v>201</v>
      </c>
      <c r="D13" s="31" t="s">
        <v>183</v>
      </c>
      <c r="E13" s="32">
        <v>675000</v>
      </c>
      <c r="F13" s="45">
        <f t="shared" si="0"/>
        <v>9000</v>
      </c>
      <c r="G13" s="35" t="s">
        <v>0</v>
      </c>
      <c r="H13" s="26"/>
    </row>
    <row r="14" spans="1:8" s="148" customFormat="1" x14ac:dyDescent="0.25">
      <c r="A14" s="26"/>
      <c r="B14" s="29" t="s">
        <v>209</v>
      </c>
      <c r="C14" s="30" t="s">
        <v>201</v>
      </c>
      <c r="D14" s="31" t="s">
        <v>207</v>
      </c>
      <c r="E14" s="32">
        <v>144702</v>
      </c>
      <c r="F14" s="45">
        <f t="shared" si="0"/>
        <v>28940.400000000001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 t="s">
        <v>208</v>
      </c>
      <c r="D15" s="31" t="s">
        <v>186</v>
      </c>
      <c r="E15" s="32">
        <v>304000</v>
      </c>
      <c r="F15" s="45">
        <f t="shared" si="0"/>
        <v>38000</v>
      </c>
      <c r="G15" s="35" t="s">
        <v>0</v>
      </c>
      <c r="H15" s="26"/>
    </row>
    <row r="16" spans="1:8" s="148" customFormat="1" x14ac:dyDescent="0.25">
      <c r="A16" s="26"/>
      <c r="B16" s="29" t="s">
        <v>204</v>
      </c>
      <c r="C16" s="30" t="s">
        <v>208</v>
      </c>
      <c r="D16" s="31" t="s">
        <v>183</v>
      </c>
      <c r="E16" s="32">
        <v>5320000</v>
      </c>
      <c r="F16" s="45">
        <f t="shared" si="0"/>
        <v>70933.333333333328</v>
      </c>
      <c r="G16" s="35" t="s">
        <v>0</v>
      </c>
      <c r="H16" s="26"/>
    </row>
    <row r="17" spans="1:8" s="148" customFormat="1" x14ac:dyDescent="0.25">
      <c r="A17" s="26"/>
      <c r="B17" s="29" t="s">
        <v>205</v>
      </c>
      <c r="C17" s="30" t="s">
        <v>208</v>
      </c>
      <c r="D17" s="31" t="s">
        <v>188</v>
      </c>
      <c r="E17" s="32">
        <v>1596000</v>
      </c>
      <c r="F17" s="45">
        <f t="shared" si="0"/>
        <v>159600</v>
      </c>
      <c r="G17" s="35" t="s">
        <v>0</v>
      </c>
      <c r="H17" s="26"/>
    </row>
    <row r="18" spans="1:8" s="148" customFormat="1" x14ac:dyDescent="0.25">
      <c r="A18" s="26"/>
      <c r="B18" s="29" t="s">
        <v>181</v>
      </c>
      <c r="C18" s="30" t="s">
        <v>208</v>
      </c>
      <c r="D18" s="31" t="s">
        <v>183</v>
      </c>
      <c r="E18" s="32">
        <v>57000</v>
      </c>
      <c r="F18" s="45">
        <f t="shared" si="0"/>
        <v>760</v>
      </c>
      <c r="G18" s="35" t="s">
        <v>0</v>
      </c>
      <c r="H18" s="26"/>
    </row>
    <row r="19" spans="1:8" s="148" customFormat="1" x14ac:dyDescent="0.25">
      <c r="A19" s="26"/>
      <c r="B19" s="29" t="s">
        <v>206</v>
      </c>
      <c r="C19" s="30" t="s">
        <v>208</v>
      </c>
      <c r="D19" s="31" t="s">
        <v>183</v>
      </c>
      <c r="E19" s="32">
        <v>570000</v>
      </c>
      <c r="F19" s="45">
        <f t="shared" si="0"/>
        <v>7600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295653.80000000005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276893.33333333331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572547.1333333333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Hvidovre AS</v>
      </c>
      <c r="B1" s="56"/>
      <c r="C1" s="56"/>
      <c r="D1" s="176"/>
      <c r="E1" s="56"/>
    </row>
    <row r="2" spans="1:5" x14ac:dyDescent="0.25">
      <c r="A2" s="220" t="str">
        <f>'1. Forside'!A2</f>
        <v>V090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539693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9700000</v>
      </c>
      <c r="D9" s="181" t="s">
        <v>0</v>
      </c>
      <c r="E9" s="56"/>
    </row>
    <row r="10" spans="1:5" x14ac:dyDescent="0.25">
      <c r="A10" s="56"/>
      <c r="B10" s="206" t="s">
        <v>192</v>
      </c>
      <c r="C10" s="51">
        <v>154661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10427354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176</v>
      </c>
      <c r="C14" s="178"/>
      <c r="D14" s="179"/>
      <c r="E14" s="56"/>
    </row>
    <row r="15" spans="1:5" x14ac:dyDescent="0.25">
      <c r="A15" s="56"/>
      <c r="B15" s="53" t="s">
        <v>213</v>
      </c>
      <c r="C15" s="180">
        <v>19477390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19477390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80000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12000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92000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28952939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27707000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1245939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2015-09-24T13:31:25Z</dcterms:modified>
</cp:coreProperties>
</file>