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815" yWindow="345" windowWidth="12825" windowHeight="137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5" i="11" l="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6" i="11"/>
  <c r="F10" i="11"/>
  <c r="E15" i="2"/>
  <c r="G15" i="2" s="1"/>
  <c r="G12" i="9"/>
  <c r="G14" i="9" s="1"/>
  <c r="G9" i="9"/>
  <c r="G11" i="9" s="1"/>
  <c r="G12" i="7"/>
  <c r="E9" i="2" s="1"/>
  <c r="E19" i="2"/>
  <c r="E10" i="2"/>
  <c r="F27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<sst xmlns="http://schemas.openxmlformats.org/spreadsheetml/2006/main" count="233" uniqueCount="126">
  <si>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</si>
  <si>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</si>
  <si>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</si>
  <si>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</si>
  <si>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</si>
  <si>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</si>
  <si>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</si>
  <si>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</si>
  <si>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</si>
  <si>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</si>
  <si>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</si>
  <si>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</si>
  <si>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</si>
  <si>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</si>
  <si>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</si>
  <si>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</si>
  <si>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</si>
  <si>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</si>
  <si>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</si>
  <si>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</si>
  <si>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</si>
  <si>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</si>
  <si>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</si>
  <si>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</si>
  <si>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</si>
  <si>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</si>
  <si>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</si>
  <si>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</si>
  <si>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</si>
  <si>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</si>
  <si>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</si>
  <si>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</si>
  <si>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</si>
  <si>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</si>
  <si>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</si>
  <si>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</si>
  <si>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</si>
  <si>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</si>
  <si>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</si>
  <si>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</si>
  <si>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</si>
  <si>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</si>
  <si>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</si>
  <si>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</si>
  <si>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</si>
  <si>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</si>
  <si>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</si>
  <si>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</si>
  <si>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</si>
  <si>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</si>
  <si>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</si>
  <si>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</si>
  <si>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</si>
  <si>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</si>
  <si>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</si>
  <si>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</si>
  <si>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</si>
  <si>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</si>
  <si>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</si>
  <si>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</si>
  <si>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</si>
  <si>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</si>
  <si>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</si>
  <si>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</si>
  <si>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</si>
  <si>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</si>
  <si>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</si>
  <si>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</si>
  <si>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</si>
  <si>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</si>
  <si>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</si>
  <si>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</si>
  <si>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</si>
  <si>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</si>
  <si>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</si>
  <si>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</si>
  <si>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</si>
  <si>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</si>
  <si>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</si>
  <si>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</si>
  <si>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</si>
  <si>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</si>
  <si>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</si>
  <si>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</si>
  <si>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</si>
  <si>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</si>
  <si>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</si>
  <si>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</si>
  <si>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</si>
  <si>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</si>
  <si>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</si>
  <si>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</si>
  <si>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</si>
  <si>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</si>
  <si>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</si>
  <si>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</si>
  <si>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</si>
  <si>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</si>
  <si>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</si>
  <si>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</si>
  <si>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</si>
  <si>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</si>
  <si>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</si>
  <si>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</si>
  <si>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</si>
  <si>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</si>
  <si>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Mek/EL</t>
  </si>
  <si>
    <t>Brønde</t>
  </si>
  <si>
    <t>Forklaring, Konstruktioner</t>
  </si>
  <si>
    <t>Indløb med riste, Konstruktioner</t>
  </si>
  <si>
    <t xml:space="preserve">Ledningsnet ≤ Ø 200 mm </t>
  </si>
  <si>
    <t>Pumpestationer i brønde (&lt; 6,25 m2), Mek/EL</t>
  </si>
  <si>
    <t>Pumpestationer m. overbygning (&lt; 20 m2), Konstruktioner</t>
  </si>
  <si>
    <t>Slutafvanding, slam - højteknologisk (centrifuger), Mek/El</t>
  </si>
  <si>
    <t>Tryksatte minipumpestationer (husstandssystemer)</t>
  </si>
  <si>
    <t>Slutdisponering, slam - højteknologisk (slamtørring), Konstruktioner</t>
  </si>
  <si>
    <t>Strømpeforing ≤ Ø 200 mm</t>
  </si>
  <si>
    <t>Strømpeforing Ø 1000 mm &lt; Ledningsnet ≤ Ø 1200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</si>
  <si>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</si>
  <si>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</si>
  <si>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</si>
  <si>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Jordbassin Klasse B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</si>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</sst>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3" fontId="8" fillId="10" borderId="1" xfId="0" quotePrefix="1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125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103</v>
      </c>
      <c r="C8" s="77"/>
      <c r="D8" s="77"/>
      <c r="E8" s="77"/>
      <c r="F8" s="77"/>
      <c r="G8" s="77"/>
      <c r="H8" s="78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35328379.59720958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91</v>
      </c>
      <c r="C10" s="87"/>
      <c r="D10" s="88"/>
      <c r="E10" s="31">
        <f>'Fane 3. Grundlag'!G11</f>
        <v>805431.91940509994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141221.93219581325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445074.16683845373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37</v>
      </c>
      <c r="C13" s="91"/>
      <c r="D13" s="92"/>
      <c r="E13" s="37">
        <f>$E$9-$E$11-$E$12</f>
        <v>34742083.498175316</v>
      </c>
      <c r="F13" s="38" t="s">
        <v>4</v>
      </c>
      <c r="G13" s="37">
        <f>E13</f>
        <v>34742083.498175316</v>
      </c>
      <c r="H13" s="38" t="s">
        <v>4</v>
      </c>
      <c r="I13" s="20"/>
    </row>
    <row r="14" spans="1:9" x14ac:dyDescent="0.25">
      <c r="A14" s="20"/>
      <c r="B14" s="76" t="s">
        <v>29</v>
      </c>
      <c r="C14" s="77"/>
      <c r="D14" s="77"/>
      <c r="E14" s="77"/>
      <c r="F14" s="77"/>
      <c r="G14" s="77"/>
      <c r="H14" s="78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6" t="s">
        <v>25</v>
      </c>
      <c r="C16" s="77"/>
      <c r="D16" s="77"/>
      <c r="E16" s="77"/>
      <c r="F16" s="77"/>
      <c r="G16" s="77"/>
      <c r="H16" s="78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482597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-116905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-141950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-275923.03819999995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-52181.038199999952</v>
      </c>
      <c r="F21" s="38" t="s">
        <v>4</v>
      </c>
      <c r="G21" s="37">
        <f>E21</f>
        <v>-52181.038199999952</v>
      </c>
      <c r="H21" s="38" t="s">
        <v>4</v>
      </c>
      <c r="I21" s="20"/>
    </row>
    <row r="22" spans="1:9" x14ac:dyDescent="0.25">
      <c r="A22" s="20"/>
      <c r="B22" s="76" t="s">
        <v>30</v>
      </c>
      <c r="C22" s="77"/>
      <c r="D22" s="77"/>
      <c r="E22" s="77"/>
      <c r="F22" s="77"/>
      <c r="G22" s="77"/>
      <c r="H22" s="78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-671978</v>
      </c>
      <c r="F23" s="38" t="s">
        <v>4</v>
      </c>
      <c r="G23" s="37">
        <f>E23</f>
        <v>-671978</v>
      </c>
      <c r="H23" s="38" t="s">
        <v>4</v>
      </c>
      <c r="I23" s="20"/>
    </row>
    <row r="24" spans="1:9" x14ac:dyDescent="0.25">
      <c r="A24" s="20"/>
      <c r="B24" s="76" t="s">
        <v>36</v>
      </c>
      <c r="C24" s="77"/>
      <c r="D24" s="77"/>
      <c r="E24" s="77"/>
      <c r="F24" s="78"/>
      <c r="G24" s="40">
        <f>G13+G15+G21+G23</f>
        <v>34017924.459975317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38</v>
      </c>
      <c r="C8" s="77"/>
      <c r="D8" s="77"/>
      <c r="E8" s="77"/>
      <c r="F8" s="77"/>
      <c r="G8" s="77"/>
      <c r="H8" s="78"/>
      <c r="I8" s="20"/>
    </row>
    <row r="9" spans="1:9" x14ac:dyDescent="0.25">
      <c r="A9" s="20"/>
      <c r="B9" s="86" t="s">
        <v>93</v>
      </c>
      <c r="C9" s="87"/>
      <c r="D9" s="87"/>
      <c r="E9" s="87"/>
      <c r="F9" s="88"/>
      <c r="G9" s="46">
        <v>12010581.923892936</v>
      </c>
      <c r="H9" s="42" t="s">
        <v>4</v>
      </c>
      <c r="I9" s="20"/>
    </row>
    <row r="10" spans="1:9" x14ac:dyDescent="0.25">
      <c r="A10" s="20"/>
      <c r="B10" s="86" t="s">
        <v>94</v>
      </c>
      <c r="C10" s="87"/>
      <c r="D10" s="87"/>
      <c r="E10" s="87"/>
      <c r="F10" s="88"/>
      <c r="G10" s="46">
        <v>22512365.75391154</v>
      </c>
      <c r="H10" s="42" t="s">
        <v>4</v>
      </c>
      <c r="I10" s="20"/>
    </row>
    <row r="11" spans="1:9" x14ac:dyDescent="0.25">
      <c r="A11" s="20"/>
      <c r="B11" s="86" t="s">
        <v>95</v>
      </c>
      <c r="C11" s="87"/>
      <c r="D11" s="87"/>
      <c r="E11" s="87"/>
      <c r="F11" s="88"/>
      <c r="G11" s="46">
        <v>805431.91940509994</v>
      </c>
      <c r="H11" s="42" t="s">
        <v>4</v>
      </c>
      <c r="I11" s="20"/>
    </row>
    <row r="12" spans="1:9" x14ac:dyDescent="0.25">
      <c r="A12" s="20"/>
      <c r="B12" s="76" t="s">
        <v>38</v>
      </c>
      <c r="C12" s="77"/>
      <c r="D12" s="77"/>
      <c r="E12" s="77"/>
      <c r="F12" s="78"/>
      <c r="G12" s="40">
        <f>SUM(G9:G11)</f>
        <v>35328379.59720958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24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97</v>
      </c>
      <c r="C9" s="98"/>
      <c r="D9" s="98"/>
      <c r="E9" s="98"/>
      <c r="F9" s="99"/>
      <c r="G9" s="10">
        <f>'Fane 3. Grundlag'!G12-'Fane 3. Grundlag'!G11</f>
        <v>34522947.677804478</v>
      </c>
      <c r="H9" s="3" t="s">
        <v>4</v>
      </c>
      <c r="I9" s="1"/>
    </row>
    <row r="10" spans="1:9" x14ac:dyDescent="0.25">
      <c r="A10" s="1"/>
      <c r="B10" s="97" t="s">
        <v>65</v>
      </c>
      <c r="C10" s="98"/>
      <c r="D10" s="98"/>
      <c r="E10" s="98"/>
      <c r="F10" s="99"/>
      <c r="G10" s="53">
        <v>0.40906684305699587</v>
      </c>
      <c r="H10" s="3" t="s">
        <v>66</v>
      </c>
      <c r="I10" s="1"/>
    </row>
    <row r="11" spans="1:9" x14ac:dyDescent="0.25">
      <c r="A11" s="1"/>
      <c r="B11" s="94" t="s">
        <v>22</v>
      </c>
      <c r="C11" s="95"/>
      <c r="D11" s="95"/>
      <c r="E11" s="95"/>
      <c r="F11" s="96"/>
      <c r="G11" s="18">
        <f>$G$9*$G$10/100</f>
        <v>141221.93219581325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8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99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93</v>
      </c>
      <c r="C9" s="104"/>
      <c r="D9" s="104"/>
      <c r="E9" s="104"/>
      <c r="F9" s="105"/>
      <c r="G9" s="10">
        <f>'Fane 3. Grundlag'!G9</f>
        <v>12010581.923892936</v>
      </c>
      <c r="H9" s="3" t="s">
        <v>4</v>
      </c>
      <c r="I9" s="1"/>
    </row>
    <row r="10" spans="1:9" x14ac:dyDescent="0.25">
      <c r="A10" s="1"/>
      <c r="B10" s="97" t="s">
        <v>23</v>
      </c>
      <c r="C10" s="98"/>
      <c r="D10" s="98"/>
      <c r="E10" s="98"/>
      <c r="F10" s="99"/>
      <c r="G10" s="51">
        <f>2</f>
        <v>2</v>
      </c>
      <c r="H10" s="3" t="s">
        <v>66</v>
      </c>
      <c r="I10" s="1"/>
    </row>
    <row r="11" spans="1:9" x14ac:dyDescent="0.25">
      <c r="A11" s="1"/>
      <c r="B11" s="100" t="s">
        <v>67</v>
      </c>
      <c r="C11" s="101"/>
      <c r="D11" s="101"/>
      <c r="E11" s="101"/>
      <c r="F11" s="102"/>
      <c r="G11" s="17">
        <f>$G$9*$G$10/100</f>
        <v>240211.63847785871</v>
      </c>
      <c r="H11" s="6" t="s">
        <v>4</v>
      </c>
      <c r="I11" s="1"/>
    </row>
    <row r="12" spans="1:9" x14ac:dyDescent="0.25">
      <c r="A12" s="1"/>
      <c r="B12" s="97" t="s">
        <v>94</v>
      </c>
      <c r="C12" s="98"/>
      <c r="D12" s="98"/>
      <c r="E12" s="98"/>
      <c r="F12" s="99"/>
      <c r="G12" s="10">
        <f>'Fane 3. Grundlag'!G10</f>
        <v>22512365.75391154</v>
      </c>
      <c r="H12" s="3" t="s">
        <v>4</v>
      </c>
      <c r="I12" s="1"/>
    </row>
    <row r="13" spans="1:9" x14ac:dyDescent="0.25">
      <c r="A13" s="1"/>
      <c r="B13" s="97" t="s">
        <v>23</v>
      </c>
      <c r="C13" s="98"/>
      <c r="D13" s="98"/>
      <c r="E13" s="98"/>
      <c r="F13" s="99"/>
      <c r="G13" s="52">
        <f>0.91</f>
        <v>0.91</v>
      </c>
      <c r="H13" s="3" t="s">
        <v>66</v>
      </c>
      <c r="I13" s="1"/>
    </row>
    <row r="14" spans="1:9" x14ac:dyDescent="0.25">
      <c r="A14" s="1"/>
      <c r="B14" s="100" t="s">
        <v>68</v>
      </c>
      <c r="C14" s="101"/>
      <c r="D14" s="101"/>
      <c r="E14" s="101"/>
      <c r="F14" s="102"/>
      <c r="G14" s="17">
        <f>$G$12*$G$13/100</f>
        <v>204862.52836059502</v>
      </c>
      <c r="H14" s="6" t="s">
        <v>4</v>
      </c>
      <c r="I14" s="1"/>
    </row>
    <row r="15" spans="1:9" x14ac:dyDescent="0.25">
      <c r="A15" s="1"/>
      <c r="B15" s="94" t="s">
        <v>98</v>
      </c>
      <c r="C15" s="95"/>
      <c r="D15" s="95"/>
      <c r="E15" s="95"/>
      <c r="F15" s="96"/>
      <c r="G15" s="18">
        <f>G11+G14</f>
        <v>445074.16683845373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100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101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70</v>
      </c>
      <c r="C9" s="98"/>
      <c r="D9" s="98"/>
      <c r="E9" s="98"/>
      <c r="F9" s="99"/>
      <c r="G9" s="46">
        <v>-3426094</v>
      </c>
      <c r="H9" s="3" t="s">
        <v>4</v>
      </c>
      <c r="I9" s="1"/>
    </row>
    <row r="10" spans="1:9" x14ac:dyDescent="0.25">
      <c r="A10" s="1"/>
      <c r="B10" s="97" t="s">
        <v>71</v>
      </c>
      <c r="C10" s="98"/>
      <c r="D10" s="98"/>
      <c r="E10" s="98"/>
      <c r="F10" s="99"/>
      <c r="G10" s="46">
        <v>-3426094</v>
      </c>
      <c r="H10" s="3" t="s">
        <v>4</v>
      </c>
      <c r="I10" s="1"/>
    </row>
    <row r="11" spans="1:9" x14ac:dyDescent="0.25">
      <c r="A11" s="1"/>
      <c r="B11" s="106" t="s">
        <v>85</v>
      </c>
      <c r="C11" s="107"/>
      <c r="D11" s="107"/>
      <c r="E11" s="107"/>
      <c r="F11" s="108"/>
      <c r="G11" s="48">
        <v>0</v>
      </c>
      <c r="H11" s="12" t="s">
        <v>4</v>
      </c>
      <c r="I11" s="1"/>
    </row>
    <row r="12" spans="1:9" x14ac:dyDescent="0.25">
      <c r="A12" s="1"/>
      <c r="B12" s="97" t="s">
        <v>72</v>
      </c>
      <c r="C12" s="98"/>
      <c r="D12" s="98"/>
      <c r="E12" s="98"/>
      <c r="F12" s="99"/>
      <c r="G12" s="46">
        <v>0</v>
      </c>
      <c r="H12" s="3" t="s">
        <v>4</v>
      </c>
      <c r="I12" s="1"/>
    </row>
    <row r="13" spans="1:9" x14ac:dyDescent="0.25">
      <c r="A13" s="1"/>
      <c r="B13" s="94" t="s">
        <v>69</v>
      </c>
      <c r="C13" s="95"/>
      <c r="D13" s="95"/>
      <c r="E13" s="95"/>
      <c r="F13" s="96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27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4" t="s">
        <v>5</v>
      </c>
      <c r="C8" s="95"/>
      <c r="D8" s="95"/>
      <c r="E8" s="95"/>
      <c r="F8" s="95"/>
      <c r="G8" s="96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9" t="s">
        <v>3</v>
      </c>
      <c r="G9" s="109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210480</v>
      </c>
      <c r="F10" s="10">
        <f>E10/D10</f>
        <v>42096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129131</v>
      </c>
      <c r="F11" s="10">
        <f t="shared" ref="F11:F26" si="0">E11/D11</f>
        <v>6456.55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302140</v>
      </c>
      <c r="F12" s="10">
        <f t="shared" si="0"/>
        <v>4028.5333333333333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60</v>
      </c>
      <c r="E13" s="46">
        <v>145371.31</v>
      </c>
      <c r="F13" s="10">
        <f t="shared" si="0"/>
        <v>2422.8551666666667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60</v>
      </c>
      <c r="E14" s="46">
        <v>131324.68</v>
      </c>
      <c r="F14" s="10">
        <f t="shared" si="0"/>
        <v>2188.7446666666665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417532.2</v>
      </c>
      <c r="F15" s="10">
        <f t="shared" si="0"/>
        <v>5567.0960000000005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350000</v>
      </c>
      <c r="F16" s="10">
        <f t="shared" si="0"/>
        <v>17500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50</v>
      </c>
      <c r="E17" s="46">
        <v>230019</v>
      </c>
      <c r="F17" s="10">
        <f t="shared" si="0"/>
        <v>4600.38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762806</v>
      </c>
      <c r="F18" s="10">
        <f t="shared" si="0"/>
        <v>38140.300000000003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30</v>
      </c>
      <c r="E19" s="46">
        <v>21799.78</v>
      </c>
      <c r="F19" s="10">
        <f t="shared" si="0"/>
        <v>726.65933333333328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60</v>
      </c>
      <c r="E20" s="46">
        <v>42069</v>
      </c>
      <c r="F20" s="10">
        <f t="shared" si="0"/>
        <v>701.15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1121895.6000000001</v>
      </c>
      <c r="F21" s="10">
        <f t="shared" si="0"/>
        <v>22437.912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1046634.92</v>
      </c>
      <c r="F22" s="10">
        <f t="shared" si="0"/>
        <v>20932.698400000001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2354126.7599999998</v>
      </c>
      <c r="F23" s="10">
        <f t="shared" si="0"/>
        <v>47082.535199999998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50</v>
      </c>
      <c r="E24" s="46">
        <v>709147.5</v>
      </c>
      <c r="F24" s="10">
        <f t="shared" si="0"/>
        <v>14182.95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50</v>
      </c>
      <c r="E25" s="46">
        <v>206466.98</v>
      </c>
      <c r="F25" s="10">
        <f t="shared" si="0"/>
        <v>4129.3396000000002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56988.86</v>
      </c>
      <c r="F26" s="10">
        <f t="shared" si="0"/>
        <v>1139.7772</v>
      </c>
      <c r="G26" s="3" t="s">
        <v>4</v>
      </c>
      <c r="H26" s="1"/>
    </row>
    <row r="27" spans="1:8" x14ac:dyDescent="0.25">
      <c r="A27" s="1"/>
      <c r="B27" s="94" t="s">
        <v>122</v>
      </c>
      <c r="C27" s="95"/>
      <c r="D27" s="95"/>
      <c r="E27" s="96"/>
      <c r="F27" s="18">
        <f>SUM(F10:F26)</f>
        <v>234333.48090000002</v>
      </c>
      <c r="G27" s="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7" t="s">
        <v>74</v>
      </c>
      <c r="C9" s="98"/>
      <c r="D9" s="98"/>
      <c r="E9" s="98"/>
      <c r="F9" s="99"/>
      <c r="G9" s="46">
        <v>875597</v>
      </c>
      <c r="H9" s="3" t="s">
        <v>4</v>
      </c>
      <c r="I9" s="1"/>
    </row>
    <row r="10" spans="1:9" x14ac:dyDescent="0.25">
      <c r="A10" s="1"/>
      <c r="B10" s="97" t="s">
        <v>75</v>
      </c>
      <c r="C10" s="98"/>
      <c r="D10" s="98"/>
      <c r="E10" s="98"/>
      <c r="F10" s="99"/>
      <c r="G10" s="46">
        <v>393000</v>
      </c>
      <c r="H10" s="3" t="s">
        <v>4</v>
      </c>
      <c r="I10" s="1"/>
    </row>
    <row r="11" spans="1:9" x14ac:dyDescent="0.25">
      <c r="A11" s="1"/>
      <c r="B11" s="94" t="s">
        <v>76</v>
      </c>
      <c r="C11" s="95"/>
      <c r="D11" s="95"/>
      <c r="E11" s="95"/>
      <c r="F11" s="96"/>
      <c r="G11" s="18">
        <f>G9-G10</f>
        <v>482597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7" t="s">
        <v>78</v>
      </c>
      <c r="C15" s="98"/>
      <c r="D15" s="98"/>
      <c r="E15" s="98"/>
      <c r="F15" s="99"/>
      <c r="G15" s="46">
        <v>183095</v>
      </c>
      <c r="H15" s="3" t="s">
        <v>4</v>
      </c>
      <c r="I15" s="1"/>
    </row>
    <row r="16" spans="1:9" x14ac:dyDescent="0.25">
      <c r="A16" s="1"/>
      <c r="B16" s="97" t="s">
        <v>79</v>
      </c>
      <c r="C16" s="98"/>
      <c r="D16" s="98"/>
      <c r="E16" s="98"/>
      <c r="F16" s="99"/>
      <c r="G16" s="46">
        <v>300000</v>
      </c>
      <c r="H16" s="3" t="s">
        <v>4</v>
      </c>
      <c r="I16" s="1"/>
    </row>
    <row r="17" spans="1:9" x14ac:dyDescent="0.25">
      <c r="A17" s="1"/>
      <c r="B17" s="94" t="s">
        <v>80</v>
      </c>
      <c r="C17" s="95"/>
      <c r="D17" s="95"/>
      <c r="E17" s="95"/>
      <c r="F17" s="96"/>
      <c r="G17" s="18">
        <f>G15-G16</f>
        <v>-116905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7" t="s">
        <v>88</v>
      </c>
      <c r="C21" s="98"/>
      <c r="D21" s="98"/>
      <c r="E21" s="98"/>
      <c r="F21" s="99"/>
      <c r="G21" s="46">
        <v>95550</v>
      </c>
      <c r="H21" s="3" t="s">
        <v>4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46">
        <v>237500</v>
      </c>
      <c r="H22" s="3" t="s">
        <v>4</v>
      </c>
      <c r="I22" s="1"/>
    </row>
    <row r="23" spans="1:9" x14ac:dyDescent="0.25">
      <c r="A23" s="1"/>
      <c r="B23" s="94" t="s">
        <v>89</v>
      </c>
      <c r="C23" s="95"/>
      <c r="D23" s="95"/>
      <c r="E23" s="95"/>
      <c r="F23" s="96"/>
      <c r="G23" s="18">
        <f>G21-G22</f>
        <v>-141950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7" t="s">
        <v>82</v>
      </c>
      <c r="C27" s="98"/>
      <c r="D27" s="98"/>
      <c r="E27" s="98"/>
      <c r="F27" s="99"/>
      <c r="G27" s="46">
        <v>400817</v>
      </c>
      <c r="H27" s="3" t="s">
        <v>4</v>
      </c>
      <c r="I27" s="1"/>
    </row>
    <row r="28" spans="1:9" x14ac:dyDescent="0.25">
      <c r="A28" s="1"/>
      <c r="B28" s="97" t="s">
        <v>83</v>
      </c>
      <c r="C28" s="98"/>
      <c r="D28" s="98"/>
      <c r="E28" s="98"/>
      <c r="F28" s="99"/>
      <c r="G28" s="46">
        <v>343773</v>
      </c>
      <c r="H28" s="3" t="s">
        <v>4</v>
      </c>
      <c r="I28" s="1"/>
    </row>
    <row r="29" spans="1:9" x14ac:dyDescent="0.25">
      <c r="A29" s="1"/>
      <c r="B29" s="97" t="s">
        <v>84</v>
      </c>
      <c r="C29" s="98"/>
      <c r="D29" s="98"/>
      <c r="E29" s="98"/>
      <c r="F29" s="99"/>
      <c r="G29" s="10">
        <f>'Fane 7. Gen. inv. i 2015'!F27</f>
        <v>234333.48090000002</v>
      </c>
      <c r="H29" s="3" t="s">
        <v>4</v>
      </c>
      <c r="I29" s="1"/>
    </row>
    <row r="30" spans="1:9" x14ac:dyDescent="0.25">
      <c r="A30" s="1"/>
      <c r="B30" s="94" t="s">
        <v>81</v>
      </c>
      <c r="C30" s="95"/>
      <c r="D30" s="95"/>
      <c r="E30" s="95"/>
      <c r="F30" s="96"/>
      <c r="G30" s="18">
        <f>G29-G27+G29-G28</f>
        <v>-275923.03819999995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39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0" t="s">
        <v>41</v>
      </c>
      <c r="C9" s="101"/>
      <c r="D9" s="101"/>
      <c r="E9" s="101"/>
      <c r="F9" s="102"/>
      <c r="G9" s="45">
        <v>34978737</v>
      </c>
      <c r="H9" s="6" t="s">
        <v>4</v>
      </c>
      <c r="I9" s="1"/>
    </row>
    <row r="10" spans="1:9" x14ac:dyDescent="0.25">
      <c r="A10" s="1"/>
      <c r="B10" s="94" t="s">
        <v>42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43</v>
      </c>
      <c r="C11" s="98"/>
      <c r="D11" s="99"/>
      <c r="E11" s="46">
        <v>18083760</v>
      </c>
      <c r="F11" s="3" t="s">
        <v>4</v>
      </c>
      <c r="G11" s="9"/>
      <c r="H11" s="13"/>
      <c r="I11" s="1"/>
    </row>
    <row r="12" spans="1:9" x14ac:dyDescent="0.25">
      <c r="A12" s="1"/>
      <c r="B12" s="97" t="s">
        <v>44</v>
      </c>
      <c r="C12" s="98"/>
      <c r="D12" s="99"/>
      <c r="E12" s="46">
        <v>1280779</v>
      </c>
      <c r="F12" s="3" t="s">
        <v>4</v>
      </c>
      <c r="G12" s="4"/>
      <c r="H12" s="14"/>
      <c r="I12" s="1"/>
    </row>
    <row r="13" spans="1:9" x14ac:dyDescent="0.25">
      <c r="A13" s="1"/>
      <c r="B13" s="97" t="s">
        <v>45</v>
      </c>
      <c r="C13" s="98"/>
      <c r="D13" s="99"/>
      <c r="E13" s="46">
        <v>707757</v>
      </c>
      <c r="F13" s="3" t="s">
        <v>4</v>
      </c>
      <c r="G13" s="4"/>
      <c r="H13" s="14"/>
      <c r="I13" s="1"/>
    </row>
    <row r="14" spans="1:9" x14ac:dyDescent="0.25">
      <c r="A14" s="1"/>
      <c r="B14" s="97" t="s">
        <v>46</v>
      </c>
      <c r="C14" s="98"/>
      <c r="D14" s="99"/>
      <c r="E14" s="46">
        <v>913834</v>
      </c>
      <c r="F14" s="3" t="s">
        <v>4</v>
      </c>
      <c r="G14" s="4"/>
      <c r="H14" s="14"/>
      <c r="I14" s="1"/>
    </row>
    <row r="15" spans="1:9" x14ac:dyDescent="0.25">
      <c r="A15" s="1"/>
      <c r="B15" s="100" t="s">
        <v>47</v>
      </c>
      <c r="C15" s="101"/>
      <c r="D15" s="102"/>
      <c r="E15" s="17">
        <f>SUM(E11:E14)</f>
        <v>20986130</v>
      </c>
      <c r="F15" s="6" t="s">
        <v>4</v>
      </c>
      <c r="G15" s="4"/>
      <c r="H15" s="14"/>
      <c r="I15" s="1"/>
    </row>
    <row r="16" spans="1:9" x14ac:dyDescent="0.25">
      <c r="A16" s="1"/>
      <c r="B16" s="97" t="s">
        <v>48</v>
      </c>
      <c r="C16" s="98"/>
      <c r="D16" s="99"/>
      <c r="E16" s="46">
        <v>56676</v>
      </c>
      <c r="F16" s="3" t="s">
        <v>4</v>
      </c>
      <c r="G16" s="4"/>
      <c r="H16" s="14"/>
      <c r="I16" s="1"/>
    </row>
    <row r="17" spans="1:9" x14ac:dyDescent="0.25">
      <c r="A17" s="1"/>
      <c r="B17" s="97" t="s">
        <v>49</v>
      </c>
      <c r="C17" s="98"/>
      <c r="D17" s="99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7" t="s">
        <v>50</v>
      </c>
      <c r="C18" s="98"/>
      <c r="D18" s="99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0" t="s">
        <v>51</v>
      </c>
      <c r="C19" s="101"/>
      <c r="D19" s="102"/>
      <c r="E19" s="17">
        <f>SUM(E16:E18)</f>
        <v>56676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4" t="s">
        <v>52</v>
      </c>
      <c r="C20" s="115"/>
      <c r="D20" s="116"/>
      <c r="E20" s="46">
        <v>-6541488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4" t="s">
        <v>53</v>
      </c>
      <c r="C21" s="115"/>
      <c r="D21" s="116"/>
      <c r="E21" s="54">
        <v>0</v>
      </c>
      <c r="F21" s="3" t="s">
        <v>4</v>
      </c>
      <c r="G21" s="4"/>
      <c r="H21" s="14"/>
      <c r="I21" s="1"/>
    </row>
    <row r="22" spans="1:9" x14ac:dyDescent="0.25">
      <c r="A22" s="1"/>
      <c r="B22" s="97" t="s">
        <v>54</v>
      </c>
      <c r="C22" s="98"/>
      <c r="D22" s="99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7" t="s">
        <v>55</v>
      </c>
      <c r="C23" s="98"/>
      <c r="D23" s="99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4" t="s">
        <v>56</v>
      </c>
      <c r="C24" s="115"/>
      <c r="D24" s="11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4" t="s">
        <v>57</v>
      </c>
      <c r="C25" s="115"/>
      <c r="D25" s="11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4" t="s">
        <v>58</v>
      </c>
      <c r="C26" s="115"/>
      <c r="D26" s="116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0" t="s">
        <v>59</v>
      </c>
      <c r="C27" s="101"/>
      <c r="D27" s="102"/>
      <c r="E27" s="17">
        <f>SUM(E20:E26)</f>
        <v>-6541488</v>
      </c>
      <c r="F27" s="6" t="s">
        <v>4</v>
      </c>
      <c r="G27" s="5"/>
      <c r="H27" s="15"/>
      <c r="I27" s="1"/>
    </row>
    <row r="28" spans="1:9" x14ac:dyDescent="0.25">
      <c r="A28" s="1"/>
      <c r="B28" s="100" t="s">
        <v>60</v>
      </c>
      <c r="C28" s="101"/>
      <c r="D28" s="102"/>
      <c r="E28" s="17">
        <f>E15+E19+E27</f>
        <v>14501318</v>
      </c>
      <c r="F28" s="6" t="s">
        <v>4</v>
      </c>
      <c r="G28" s="16">
        <f>IF(E28&lt;0,0,-E28)</f>
        <v>-14501318</v>
      </c>
      <c r="H28" s="6" t="s">
        <v>4</v>
      </c>
      <c r="I28" s="1"/>
    </row>
    <row r="29" spans="1:9" x14ac:dyDescent="0.25">
      <c r="A29" s="1"/>
      <c r="B29" s="94" t="s">
        <v>61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100" t="s">
        <v>61</v>
      </c>
      <c r="C30" s="101"/>
      <c r="D30" s="102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7" t="s">
        <v>123</v>
      </c>
      <c r="C31" s="95"/>
      <c r="D31" s="95"/>
      <c r="E31" s="95"/>
      <c r="F31" s="95"/>
      <c r="G31" s="95"/>
      <c r="H31" s="96"/>
      <c r="I31" s="1"/>
    </row>
    <row r="32" spans="1:9" ht="30" customHeight="1" x14ac:dyDescent="0.25">
      <c r="A32" s="1"/>
      <c r="B32" s="114" t="s">
        <v>124</v>
      </c>
      <c r="C32" s="115"/>
      <c r="D32" s="116"/>
      <c r="E32" s="46">
        <v>19800095</v>
      </c>
      <c r="F32" s="3" t="s">
        <v>4</v>
      </c>
      <c r="G32" s="9"/>
      <c r="H32" s="13"/>
      <c r="I32" s="1"/>
    </row>
    <row r="33" spans="1:9" x14ac:dyDescent="0.25">
      <c r="A33" s="1"/>
      <c r="B33" s="97" t="s">
        <v>62</v>
      </c>
      <c r="C33" s="98"/>
      <c r="D33" s="99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4" t="s">
        <v>63</v>
      </c>
      <c r="C34" s="115"/>
      <c r="D34" s="116"/>
      <c r="E34" s="46">
        <v>1349302</v>
      </c>
      <c r="F34" s="3" t="s">
        <v>4</v>
      </c>
      <c r="G34" s="5"/>
      <c r="H34" s="15"/>
      <c r="I34" s="1"/>
    </row>
    <row r="35" spans="1:9" x14ac:dyDescent="0.25">
      <c r="A35" s="1"/>
      <c r="B35" s="100" t="s">
        <v>64</v>
      </c>
      <c r="C35" s="101"/>
      <c r="D35" s="102"/>
      <c r="E35" s="17">
        <f>SUM(E32:E34)</f>
        <v>21149397</v>
      </c>
      <c r="F35" s="6" t="s">
        <v>4</v>
      </c>
      <c r="G35" s="17">
        <f>-E35</f>
        <v>-21149397</v>
      </c>
      <c r="H35" s="6" t="s">
        <v>4</v>
      </c>
      <c r="I35" s="1"/>
    </row>
    <row r="36" spans="1:9" x14ac:dyDescent="0.25">
      <c r="A36" s="1"/>
      <c r="B36" s="94" t="s">
        <v>40</v>
      </c>
      <c r="C36" s="95"/>
      <c r="D36" s="95"/>
      <c r="E36" s="95"/>
      <c r="F36" s="96"/>
      <c r="G36" s="18">
        <f>$G$9+$G$28+$G$30+$G$35</f>
        <v>-671978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2016-12-13T11:11:23Z</dcterms:modified>
</cp:coreProperties>
</file>