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<sst xmlns="http://schemas.openxmlformats.org/spreadsheetml/2006/main" count="108" uniqueCount="74">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</sst>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11758393.459987998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95550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51256.727199999994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11905200.187187998</v>
      </c>
      <c r="C5" s="62" t="s">
        <v>11</v>
      </c>
    </row>
    <row r="6" spans="1:3" x14ac:dyDescent="0.25">
      <c r="A6" s="47" t="s">
        <v>0</v>
      </c>
      <c r="B6" s="38">
        <f>Investeringer!E3</f>
        <v>19628539.100946222</v>
      </c>
      <c r="C6" s="23" t="s">
        <v>11</v>
      </c>
    </row>
    <row r="7" spans="1:3" x14ac:dyDescent="0.25">
      <c r="A7" s="4" t="s">
        <v>1</v>
      </c>
      <c r="B7" s="35">
        <f>Investeringer!F3</f>
        <v>1841374.6745513452</v>
      </c>
      <c r="C7" t="s">
        <v>11</v>
      </c>
    </row>
    <row r="8" spans="1:3" x14ac:dyDescent="0.25">
      <c r="A8" s="4" t="s">
        <v>2</v>
      </c>
      <c r="B8" s="35">
        <f>Investeringer!G3</f>
        <v>443333.33333333337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401593.47806399997</v>
      </c>
      <c r="C9" t="s">
        <v>11</v>
      </c>
    </row>
    <row r="10" spans="1:3" s="22" customFormat="1" x14ac:dyDescent="0.25">
      <c r="A10" s="3" t="s">
        <v>47</v>
      </c>
      <c r="B10" s="48">
        <f>SUM(B6:B9)</f>
        <v>22314840.5868949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798365</v>
      </c>
      <c r="C11" t="s">
        <v>11</v>
      </c>
    </row>
    <row r="12" spans="1:3" s="22" customFormat="1" x14ac:dyDescent="0.25">
      <c r="A12" s="3" t="s">
        <v>68</v>
      </c>
      <c r="B12" s="48">
        <f>SUM(B11:B11)</f>
        <v>798365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35018405.774082899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35328379.59720958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11756787</v>
      </c>
      <c r="C2" s="49">
        <v>0</v>
      </c>
      <c r="D2" s="49">
        <f>B2+C2</f>
        <v>11756787</v>
      </c>
      <c r="E2" s="50">
        <f>D2</f>
        <v>11756787</v>
      </c>
      <c r="F2" s="49">
        <v>13344079.78514114</v>
      </c>
      <c r="G2" s="49">
        <v>0</v>
      </c>
      <c r="H2" s="49">
        <f>F2-G2</f>
        <v>13344079.78514114</v>
      </c>
      <c r="I2" s="49">
        <f>AVERAGEIF(E2:E4,"&lt;&gt;0")</f>
        <v>11758393.459987998</v>
      </c>
      <c r="J2" s="49">
        <v>10218960.980618343</v>
      </c>
      <c r="K2" s="39">
        <f>IF(H2&gt;I2,IF(I2&gt;J2,I2,J2),H2)</f>
        <v>11758393.459987998</v>
      </c>
    </row>
    <row r="3" spans="1:11" s="23" customFormat="1" x14ac:dyDescent="0.25">
      <c r="A3" s="28">
        <v>2014</v>
      </c>
      <c r="B3" s="49">
        <v>11392626</v>
      </c>
      <c r="C3" s="49"/>
      <c r="D3" s="49">
        <f t="shared" ref="D3:D4" si="0">B3+C3</f>
        <v>11392626</v>
      </c>
      <c r="E3" s="50">
        <f>D3*Pristalsregulering!C7</f>
        <v>11401740.100799998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11928047</v>
      </c>
      <c r="C4" s="49"/>
      <c r="D4" s="49">
        <f t="shared" si="0"/>
        <v>11928047</v>
      </c>
      <c r="E4" s="50">
        <f>D4*Pristalsregulering!$C$6*Pristalsregulering!$C$7</f>
        <v>12116653.279163998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57" max="57" width="9.140625" hidden="1"/>
    <col min="118" max="118" width="9.140625" hidden="1"/>
    <col min="169" max="169" width="9.140625" hidden="1"/>
    <col min="230" max="230" width="9.140625" hidden="1"/>
    <col min="281" max="281" width="9.140625" hidden="1"/>
    <col min="291" max="291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95550</v>
      </c>
      <c r="E3" s="57">
        <f>SUM(D3:D3)</f>
        <v>95550</v>
      </c>
    </row>
    <row r="4" spans="1:5" x14ac:dyDescent="0.25">
      <c r="A4" s="28">
        <v>2015</v>
      </c>
      <c r="B4" s="35">
        <v>95550</v>
      </c>
      <c r="C4" s="45">
        <f>B4</f>
        <v>95550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6500</v>
      </c>
      <c r="C3" s="42">
        <v>70732</v>
      </c>
      <c r="D3" s="42">
        <v>0</v>
      </c>
      <c r="E3" s="41">
        <f>B3</f>
        <v>6500</v>
      </c>
      <c r="F3" s="42">
        <f t="shared" ref="F3:G3" si="0">C3</f>
        <v>70732</v>
      </c>
      <c r="G3" s="43">
        <f t="shared" si="0"/>
        <v>0</v>
      </c>
      <c r="H3" s="44">
        <f>IF(E3=0,0,AVERAGEIF(E3:E5,"&lt;&gt;0"))+IF(F3=0,0,AVERAGEIF(F3:F5,"&lt;&gt;0"))+IF(G3=0,0,AVERAGEIF(G3:G5,"&lt;&gt;0"))</f>
        <v>51256.727199999994</v>
      </c>
    </row>
    <row r="4" spans="1:8" x14ac:dyDescent="0.25">
      <c r="A4" s="31">
        <v>2014</v>
      </c>
      <c r="B4" s="41">
        <v>5000</v>
      </c>
      <c r="C4" s="42">
        <v>39200</v>
      </c>
      <c r="D4" s="42">
        <v>0</v>
      </c>
      <c r="E4" s="41">
        <f>B4*Pristalsregulering!$C$7</f>
        <v>5004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13000</v>
      </c>
      <c r="C5" s="42">
        <v>18800</v>
      </c>
      <c r="D5" s="42">
        <v>0</v>
      </c>
      <c r="E5" s="41">
        <f>B5*Pristalsregulering!$C$7*Pristalsregulering!$C$6</f>
        <v>13205.555999999999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18029354.05533471</v>
      </c>
      <c r="C3" s="38">
        <v>1801651.8809</v>
      </c>
      <c r="D3" s="40">
        <v>443333.33333333337</v>
      </c>
      <c r="E3" s="35">
        <f>B3*Pristalsregulering!C2*Pristalsregulering!C3*Pristalsregulering!C4*Pristalsregulering!C5*Pristalsregulering!C6*Pristalsregulering!C7</f>
        <v>19628539.100946222</v>
      </c>
      <c r="F3" s="35">
        <v>1841374.6745513452</v>
      </c>
      <c r="G3" s="35">
        <f>D3</f>
        <v>443333.33333333337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31314</v>
      </c>
      <c r="C3" s="38">
        <v>183099</v>
      </c>
      <c r="D3" s="38">
        <v>52845</v>
      </c>
      <c r="E3" s="40">
        <v>0</v>
      </c>
      <c r="F3" s="38">
        <f>B3</f>
        <v>31314</v>
      </c>
      <c r="G3" s="38">
        <f>C3</f>
        <v>183099</v>
      </c>
      <c r="H3" s="38">
        <f>D3</f>
        <v>52845</v>
      </c>
      <c r="I3" s="40">
        <f>E3</f>
        <v>0</v>
      </c>
      <c r="J3" s="42">
        <f>AVERAGE(F3:F5)</f>
        <v>183250.38606399996</v>
      </c>
      <c r="K3" s="42">
        <f>G3</f>
        <v>183099</v>
      </c>
      <c r="L3" s="43">
        <f>AVERAGE(H3:H5)+AVERAGE(I3:I5)</f>
        <v>35244.091999999997</v>
      </c>
      <c r="M3" s="44">
        <f>SUM(J3:L3)</f>
        <v>401593.47806399997</v>
      </c>
      <c r="N3" s="23"/>
    </row>
    <row r="4" spans="1:14" x14ac:dyDescent="0.25">
      <c r="A4" s="28">
        <v>2014</v>
      </c>
      <c r="B4" s="45">
        <v>31314</v>
      </c>
      <c r="C4" s="38">
        <v>140808</v>
      </c>
      <c r="D4" s="38">
        <v>52845</v>
      </c>
      <c r="E4" s="40">
        <v>0</v>
      </c>
      <c r="F4" s="38">
        <f>IF(B4="","",B4*Pristalsregulering!$C$7)</f>
        <v>31339.051199999998</v>
      </c>
      <c r="G4" s="38">
        <f>IF(C4="","",C4*Pristalsregulering!$C$7)</f>
        <v>140920.6464</v>
      </c>
      <c r="H4" s="38">
        <f>IF(D4="","",D4*Pristalsregulering!$C$7)</f>
        <v>52887.275999999998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479516</v>
      </c>
      <c r="C5" s="38">
        <v>106865</v>
      </c>
      <c r="D5" s="38">
        <v>0</v>
      </c>
      <c r="E5" s="40">
        <v>0</v>
      </c>
      <c r="F5" s="38">
        <f>IF(B5="","",B5*Pristalsregulering!$C$7*Pristalsregulering!$C$6)</f>
        <v>487098.1069919999</v>
      </c>
      <c r="G5" s="38">
        <f>IF(C5="","",C5*Pristalsregulering!$C$7*Pristalsregulering!$C$6)</f>
        <v>108554.74937999998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42985</v>
      </c>
      <c r="E2" s="42">
        <v>0</v>
      </c>
      <c r="F2" s="42">
        <v>0</v>
      </c>
      <c r="G2" s="42">
        <v>0</v>
      </c>
      <c r="H2" s="42">
        <v>722857</v>
      </c>
      <c r="I2" s="42">
        <v>0</v>
      </c>
      <c r="J2" s="42"/>
      <c r="K2" s="42"/>
      <c r="L2" s="43">
        <v>0</v>
      </c>
      <c r="M2" s="44">
        <f>SUM(B2:L2)</f>
        <v>798365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2016-11-11T16:26:42Z</dcterms:modified>
</cp:coreProperties>
</file>