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state="hidden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C13" i="4" l="1"/>
  <c r="F9" i="2" l="1"/>
  <c r="F10" i="2"/>
  <c r="F11" i="2"/>
  <c r="F12" i="2"/>
  <c r="C25" i="8" l="1"/>
  <c r="E31" i="19" l="1"/>
  <c r="C36" i="19" l="1"/>
  <c r="E36" i="19" s="1"/>
  <c r="F19" i="7" l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31" i="8" s="1"/>
  <c r="E31" i="8" s="1"/>
  <c r="F8" i="2" l="1"/>
  <c r="F8" i="7"/>
  <c r="F18" i="7" s="1"/>
  <c r="F13" i="2" l="1"/>
  <c r="C9" i="10" s="1"/>
  <c r="C15" i="11" l="1"/>
  <c r="C28" i="8" s="1"/>
  <c r="C19" i="4"/>
  <c r="C26" i="8" s="1"/>
  <c r="C26" i="3"/>
  <c r="C24" i="8" s="1"/>
  <c r="F20" i="7"/>
  <c r="C18" i="8" s="1"/>
  <c r="C20" i="3"/>
  <c r="C23" i="8" s="1"/>
  <c r="C9" i="3"/>
  <c r="C21" i="8" s="1"/>
  <c r="C10" i="10"/>
  <c r="C17" i="8" s="1"/>
  <c r="F15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<sst xmlns="http://schemas.openxmlformats.org/spreadsheetml/2006/main" count="413" uniqueCount="207">
  <si>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</si>
  <si>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</si>
  <si>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</si>
  <si>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</si>
  <si>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</si>
  <si>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</si>
  <si>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</si>
  <si>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</si>
  <si>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</si>
  <si>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</si>
  <si>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</si>
  <si>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</si>
  <si>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</si>
  <si>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</si>
  <si>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</si>
  <si>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</si>
  <si>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</si>
  <si>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</si>
  <si>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</si>
  <si>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</si>
  <si>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</si>
  <si>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</si>
  <si>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</si>
  <si>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</si>
  <si>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</si>
  <si>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</si>
  <si>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</si>
  <si>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</si>
  <si>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</si>
  <si>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</si>
  <si>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</si>
  <si>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</si>
  <si>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</si>
  <si>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</si>
  <si>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</si>
  <si>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</si>
  <si>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</si>
  <si>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</si>
  <si>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</si>
  <si>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</si>
  <si>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</si>
  <si>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</si>
  <si>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</si>
  <si>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</si>
  <si>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</si>
  <si>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</si>
  <si>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</si>
  <si>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</si>
  <si>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</si>
  <si>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</si>
  <si>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</si>
  <si>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</si>
  <si>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</si>
  <si>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</si>
  <si>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</si>
  <si>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</si>
  <si>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</si>
  <si>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</si>
  <si>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</si>
  <si>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</si>
  <si>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</si>
  <si>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</si>
  <si>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</si>
  <si>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</si>
  <si>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</si>
  <si>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</si>
  <si>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</si>
  <si>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</si>
  <si>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</si>
  <si>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</si>
  <si>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</si>
  <si>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</si>
  <si>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</si>
  <si>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</si>
  <si>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</si>
  <si>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</si>
  <si>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</si>
  <si>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</si>
  <si>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</si>
  <si>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</si>
  <si>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</si>
  <si>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</si>
  <si>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</si>
  <si>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</si>
  <si>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</si>
  <si>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</si>
  <si>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</si>
  <si>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</si>
  <si>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</si>
  <si>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</si>
  <si>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</si>
  <si>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</si>
  <si>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</si>
  <si>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</si>
  <si>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</si>
  <si>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</si>
  <si>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</si>
  <si>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</si>
  <si>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</si>
  <si>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</si>
  <si>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</si>
  <si>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</si>
  <si>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</si>
  <si>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</si>
  <si>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</si>
  <si>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</si>
  <si>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</si>
  <si>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</si>
  <si>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</si>
  <si>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</si>
  <si>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</si>
  <si>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</si>
  <si>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</si>
  <si>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</si>
  <si>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</si>
  <si>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</si>
  <si>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</si>
  <si>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</si>
  <si>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</si>
  <si>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</si>
  <si>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</si>
  <si>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</si>
  <si>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</si>
  <si>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</si>
  <si>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</si>
  <si>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</si>
  <si>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</si>
  <si>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</si>
  <si>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</si>
  <si>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</si>
  <si>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</si>
  <si>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</si>
  <si>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</si>
  <si>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</si>
  <si>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</si>
  <si>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</si>
  <si>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</si>
  <si>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</si>
  <si>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</si>
  <si>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</si>
  <si>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</si>
  <si>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</si>
  <si>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</si>
  <si>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</si>
  <si>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</si>
  <si>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</si>
  <si>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</si>
  <si>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</si>
  <si>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</si>
  <si>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</si>
  <si>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</si>
  <si>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</si>
  <si>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</si>
  <si>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</si>
  <si>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</si>
  <si>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</si>
  <si>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</si>
  <si>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</si>
  <si>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</si>
  <si>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</si>
  <si>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</si>
  <si>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</si>
  <si>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</si>
  <si>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</si>
  <si>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</si>
  <si>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</si>
  <si>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</si>
  <si>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</si>
  <si>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</si>
  <si>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</si>
  <si>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</si>
  <si>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</si>
  <si>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</si>
  <si>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</si>
  <si>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</si>
  <si>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</si>
  <si>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</si>
  <si>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</si>
  <si>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</si>
  <si>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</si>
  <si>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</si>
  <si>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</si>
  <si>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</si>
  <si>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Stik på ledningsnet, Konstruktioner</t>
  </si>
  <si>
    <t>2014</t>
  </si>
  <si>
    <t>75</t>
  </si>
  <si>
    <t>Ø110 mm &lt; Ledningsnet ≤ Ø 250 mm</t>
  </si>
  <si>
    <t xml:space="preserve">Afregningsmålere, mekaniske </t>
  </si>
  <si>
    <t>8</t>
  </si>
  <si>
    <t>SRO anlæg</t>
  </si>
  <si>
    <t>10</t>
  </si>
  <si>
    <t>Køb af ydelser og produkter, der er omfattet af prisloftreguleringen, hos et andet selskab</t>
  </si>
  <si>
    <t>Dokumenteret Spildevandssikkerhed (DSS)</t>
  </si>
  <si>
    <t>Energi- og Vandværkstedet</t>
  </si>
  <si>
    <t>Vandbesparende tiltag</t>
  </si>
  <si>
    <t>Områdeundersøgelser</t>
  </si>
  <si>
    <t>Adgangskontrol/terrorsikring</t>
  </si>
  <si>
    <t>Tilbagestrømningssikring</t>
  </si>
  <si>
    <t>2015</t>
  </si>
  <si>
    <t>Ledningsnet &gt; Ø 500 mm</t>
  </si>
  <si>
    <t>SRO-anlæg, vandværk</t>
  </si>
  <si>
    <t>Ventiler på ledningsnet &gt; Ø 500 mm</t>
  </si>
  <si>
    <t>5</t>
  </si>
  <si>
    <t>2016</t>
  </si>
  <si>
    <t>Udvikling af GIS</t>
  </si>
  <si>
    <t>HOFOR Vand Vallensbæk AS</t>
  </si>
  <si>
    <t>V093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</si>
</sst>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205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206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129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138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33" t="s">
        <v>139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8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HOFOR Vand Vallensbæk AS</v>
      </c>
      <c r="B1" s="56"/>
      <c r="C1" s="56"/>
      <c r="D1" s="56"/>
      <c r="E1" s="56"/>
    </row>
    <row r="2" spans="1:5" x14ac:dyDescent="0.25">
      <c r="A2" s="220" t="str">
        <f>'1. Forside'!A2</f>
        <v>V093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 t="s">
        <v>192</v>
      </c>
      <c r="C7" s="51">
        <v>15000</v>
      </c>
      <c r="D7" s="190" t="s">
        <v>0</v>
      </c>
      <c r="E7" s="56"/>
    </row>
    <row r="8" spans="1:5" x14ac:dyDescent="0.25">
      <c r="A8" s="56"/>
      <c r="B8" s="212" t="s">
        <v>193</v>
      </c>
      <c r="C8" s="51">
        <v>32000</v>
      </c>
      <c r="D8" s="190" t="s">
        <v>0</v>
      </c>
      <c r="E8" s="56"/>
    </row>
    <row r="9" spans="1:5" x14ac:dyDescent="0.25">
      <c r="A9" s="56"/>
      <c r="B9" s="212" t="s">
        <v>194</v>
      </c>
      <c r="C9" s="51">
        <v>10000</v>
      </c>
      <c r="D9" s="190" t="s">
        <v>0</v>
      </c>
      <c r="E9" s="56"/>
    </row>
    <row r="10" spans="1:5" x14ac:dyDescent="0.25">
      <c r="A10" s="56"/>
      <c r="B10" s="212" t="s">
        <v>195</v>
      </c>
      <c r="C10" s="51">
        <v>10000</v>
      </c>
      <c r="D10" s="190" t="s">
        <v>0</v>
      </c>
      <c r="E10" s="56"/>
    </row>
    <row r="11" spans="1:5" x14ac:dyDescent="0.25">
      <c r="A11" s="56"/>
      <c r="B11" s="212" t="s">
        <v>196</v>
      </c>
      <c r="C11" s="51">
        <v>50000</v>
      </c>
      <c r="D11" s="190" t="s">
        <v>0</v>
      </c>
      <c r="E11" s="56"/>
    </row>
    <row r="12" spans="1:5" x14ac:dyDescent="0.25">
      <c r="A12" s="56"/>
      <c r="B12" s="212" t="s">
        <v>197</v>
      </c>
      <c r="C12" s="51">
        <v>25000</v>
      </c>
      <c r="D12" s="190" t="s">
        <v>0</v>
      </c>
      <c r="E12" s="56"/>
    </row>
    <row r="13" spans="1:5" x14ac:dyDescent="0.25">
      <c r="A13" s="56"/>
      <c r="B13" s="54" t="s">
        <v>36</v>
      </c>
      <c r="C13" s="55">
        <f>SUM(C7:C12)</f>
        <v>142000</v>
      </c>
      <c r="D13" s="191" t="s">
        <v>0</v>
      </c>
      <c r="E13" s="56"/>
    </row>
    <row r="14" spans="1:5" x14ac:dyDescent="0.25">
      <c r="A14" s="56"/>
      <c r="B14" s="56"/>
      <c r="C14" s="182"/>
      <c r="D14" s="56"/>
      <c r="E14" s="56"/>
    </row>
    <row r="15" spans="1:5" x14ac:dyDescent="0.25">
      <c r="A15" s="56"/>
      <c r="B15" s="56"/>
      <c r="C15" s="182"/>
      <c r="D15" s="56"/>
      <c r="E15" s="56"/>
    </row>
    <row r="16" spans="1:5" ht="27.2" customHeight="1" x14ac:dyDescent="0.25">
      <c r="A16" s="56"/>
      <c r="B16" s="20" t="s">
        <v>147</v>
      </c>
      <c r="C16" s="192"/>
      <c r="D16" s="189"/>
      <c r="E16" s="56"/>
    </row>
    <row r="17" spans="1:5" ht="16.7" customHeight="1" x14ac:dyDescent="0.25">
      <c r="A17" s="56"/>
      <c r="B17" s="108" t="s">
        <v>148</v>
      </c>
      <c r="C17" s="19">
        <v>109897</v>
      </c>
      <c r="D17" s="151" t="s">
        <v>0</v>
      </c>
      <c r="E17" s="56"/>
    </row>
    <row r="18" spans="1:5" ht="16.7" customHeight="1" x14ac:dyDescent="0.25">
      <c r="A18" s="56"/>
      <c r="B18" s="108" t="s">
        <v>149</v>
      </c>
      <c r="C18" s="40">
        <v>717000</v>
      </c>
      <c r="D18" s="151" t="s">
        <v>0</v>
      </c>
      <c r="E18" s="56"/>
    </row>
    <row r="19" spans="1:5" x14ac:dyDescent="0.25">
      <c r="A19" s="56"/>
      <c r="B19" s="28" t="s">
        <v>150</v>
      </c>
      <c r="C19" s="55">
        <f>C17-C18</f>
        <v>-607103</v>
      </c>
      <c r="D19" s="153" t="s">
        <v>0</v>
      </c>
      <c r="E19" s="56"/>
    </row>
    <row r="20" spans="1:5" ht="15.75" x14ac:dyDescent="0.25">
      <c r="A20" s="56"/>
      <c r="B20" s="193"/>
      <c r="C20" s="56"/>
      <c r="D20" s="56"/>
      <c r="E20" s="56"/>
    </row>
    <row r="21" spans="1:5" ht="15.75" x14ac:dyDescent="0.25">
      <c r="A21" s="56"/>
      <c r="B21" s="193"/>
      <c r="C21" s="56"/>
      <c r="D21" s="56"/>
      <c r="E21" s="56"/>
    </row>
    <row r="22" spans="1:5" ht="15.75" x14ac:dyDescent="0.25">
      <c r="A22" s="56"/>
      <c r="B22" s="193"/>
      <c r="C22" s="56"/>
      <c r="D22" s="56"/>
      <c r="E22" s="56"/>
    </row>
    <row r="23" spans="1:5" ht="15.75" hidden="1" x14ac:dyDescent="0.25">
      <c r="B23" s="194"/>
      <c r="E23" s="195"/>
    </row>
    <row r="24" spans="1:5" ht="15.75" hidden="1" x14ac:dyDescent="0.25">
      <c r="B24" s="195"/>
      <c r="C24" s="195"/>
    </row>
    <row r="25" spans="1:5" ht="15.75" hidden="1" x14ac:dyDescent="0.25">
      <c r="B25" s="195"/>
      <c r="E25" s="195"/>
    </row>
    <row r="26" spans="1:5" ht="15.75" hidden="1" x14ac:dyDescent="0.25">
      <c r="B26" s="195"/>
      <c r="D26" s="195"/>
    </row>
    <row r="27" spans="1:5" ht="15.75" hidden="1" x14ac:dyDescent="0.25">
      <c r="B27" s="195"/>
      <c r="C27" s="195"/>
    </row>
    <row r="28" spans="1:5" ht="15.75" hidden="1" x14ac:dyDescent="0.25">
      <c r="B28" s="195"/>
      <c r="C28" s="195"/>
    </row>
    <row r="29" spans="1:5" ht="15.75" hidden="1" x14ac:dyDescent="0.25">
      <c r="B29" s="195"/>
      <c r="D29" s="195"/>
    </row>
    <row r="30" spans="1:5" ht="15.75" hidden="1" x14ac:dyDescent="0.25">
      <c r="B30" s="195"/>
      <c r="D30" s="195"/>
    </row>
    <row r="31" spans="1:5" ht="15.75" hidden="1" x14ac:dyDescent="0.25">
      <c r="B31" s="195"/>
      <c r="D31" s="195"/>
    </row>
    <row r="32" spans="1:5" ht="15.75" hidden="1" x14ac:dyDescent="0.25">
      <c r="B32" s="194"/>
      <c r="C32" s="194"/>
    </row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idden="1" x14ac:dyDescent="0.25"/>
    <row r="56" spans="2:2" hidden="1" x14ac:dyDescent="0.25"/>
    <row r="57" spans="2:2" hidden="1" x14ac:dyDescent="0.25"/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5"/>
    </row>
    <row r="65" spans="1:5" ht="15.75" hidden="1" x14ac:dyDescent="0.25">
      <c r="B65" s="195"/>
    </row>
    <row r="66" spans="1:5" ht="15.75" hidden="1" x14ac:dyDescent="0.25">
      <c r="B66" s="195"/>
    </row>
    <row r="67" spans="1:5" ht="15.75" hidden="1" x14ac:dyDescent="0.25">
      <c r="B67" s="194"/>
    </row>
    <row r="68" spans="1:5" hidden="1" x14ac:dyDescent="0.25"/>
    <row r="69" spans="1:5" hidden="1" x14ac:dyDescent="0.25"/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>
      <c r="A73" s="185"/>
      <c r="B73" s="185"/>
      <c r="C73" s="185"/>
      <c r="D73" s="185"/>
      <c r="E73" s="185"/>
    </row>
    <row r="74" spans="1:5" hidden="1" x14ac:dyDescent="0.25">
      <c r="A74" s="185"/>
      <c r="B74" s="185"/>
      <c r="C74" s="185"/>
      <c r="D74" s="185"/>
      <c r="E74" s="185"/>
    </row>
    <row r="75" spans="1:5" hidden="1" x14ac:dyDescent="0.25">
      <c r="A75" s="185"/>
      <c r="B75" s="185"/>
      <c r="C75" s="185"/>
      <c r="D75" s="185"/>
      <c r="E75" s="185"/>
    </row>
    <row r="76" spans="1:5" hidden="1" x14ac:dyDescent="0.25">
      <c r="A76" s="185"/>
      <c r="B76" s="185"/>
      <c r="C76" s="185"/>
      <c r="D76" s="185"/>
      <c r="E76" s="185"/>
    </row>
    <row r="77" spans="1:5" hidden="1" x14ac:dyDescent="0.25"/>
    <row r="78" spans="1:5" hidden="1" x14ac:dyDescent="0.25"/>
    <row r="79" spans="1:5" hidden="1" x14ac:dyDescent="0.25"/>
    <row r="80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HOFOR Vand Vallensbæk AS</v>
      </c>
      <c r="B1" s="26"/>
      <c r="C1" s="26"/>
      <c r="D1" s="26"/>
      <c r="E1" s="26"/>
    </row>
    <row r="2" spans="1:5" x14ac:dyDescent="0.25">
      <c r="A2" s="221" t="str">
        <f>'1. Forside'!A2</f>
        <v>V093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179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238261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8492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229769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187838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201000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-13162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HOFOR Vand Vallensbæk AS</v>
      </c>
      <c r="B1" s="26"/>
      <c r="C1" s="26"/>
      <c r="D1" s="26"/>
      <c r="E1" s="26"/>
    </row>
    <row r="2" spans="1:5" x14ac:dyDescent="0.25">
      <c r="A2" s="221" t="str">
        <f>'1. Forside'!A2</f>
        <v>V093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180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-868553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-868553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HOFOR Vand Vallensbæk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V093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181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11038976.092599809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966514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146884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-155052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580292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1538638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-634955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-903683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-1538638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8851599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8851599</v>
      </c>
      <c r="D36" s="79" t="s">
        <v>0</v>
      </c>
      <c r="E36" s="10">
        <f>-C36</f>
        <v>-8851599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2187377.0925998092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HOFOR Vand Vallensbæk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V093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776994</v>
      </c>
      <c r="D7" s="222" t="s">
        <v>0</v>
      </c>
      <c r="E7" s="223">
        <v>956309</v>
      </c>
      <c r="F7" s="222" t="s">
        <v>0</v>
      </c>
      <c r="G7" s="223">
        <v>1781868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-776994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776994</v>
      </c>
      <c r="D11" s="226" t="s">
        <v>0</v>
      </c>
      <c r="E11" s="55">
        <f>C11+E7-E8-E9</f>
        <v>1733303</v>
      </c>
      <c r="F11" s="226" t="s">
        <v>0</v>
      </c>
      <c r="G11" s="55">
        <f>E11+G7-G8-G9</f>
        <v>3515171</v>
      </c>
      <c r="H11" s="226" t="s">
        <v>0</v>
      </c>
      <c r="I11" s="55">
        <f>G11+I7-I8-I9</f>
        <v>3515171</v>
      </c>
      <c r="J11" s="226" t="s">
        <v>0</v>
      </c>
      <c r="K11" s="55">
        <f>K7-K8-K9+K10+I11</f>
        <v>2738177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HOFOR Vand Vallensbæk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V093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3309839.0047965692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-12577.388218226963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-165492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3131769.6165783424</v>
      </c>
      <c r="D13" s="79" t="s">
        <v>0</v>
      </c>
      <c r="E13" s="6">
        <f>C13</f>
        <v>3131769.6165783424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843821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investeringer'!F15</f>
        <v>337833.34701666667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-719817.00263333332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investeringer'!F20</f>
        <v>248584.03333333333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710421.37771666655</v>
      </c>
      <c r="D19" s="79" t="s">
        <v>0</v>
      </c>
      <c r="E19" s="8">
        <f>C19</f>
        <v>710421.37771666655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omkostninger'!C9</f>
        <v>1833000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omkostninger'!C14</f>
        <v>2796636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omkostninger'!C20</f>
        <v>22000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omkostninger'!C26</f>
        <v>18153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servicemål'!C13</f>
        <v>142000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servicemål'!C19</f>
        <v>-607103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229769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-13162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4421293</v>
      </c>
      <c r="D29" s="79" t="s">
        <v>0</v>
      </c>
      <c r="E29" s="6">
        <f>C29</f>
        <v>4421293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0</v>
      </c>
      <c r="D31" s="79" t="s">
        <v>0</v>
      </c>
      <c r="E31" s="10">
        <f>C31</f>
        <v>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2187377.0925998092</v>
      </c>
      <c r="D33" s="79" t="s">
        <v>0</v>
      </c>
      <c r="E33" s="12">
        <f>C33</f>
        <v>2187377.0925998092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10450861.086894818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417568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25.027926198594763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18.330487697560201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HOFOR Vand Vallensbæk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V093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3309839.0047965692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3309839.0047965692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3309839.0047965692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-12577.388218226963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HOFOR Vand Vallensbæk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V093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688446.5129976864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3297261.6165783424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3309839.0047965692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1886160.6285670432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165492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HOFOR Vand Vallensbæk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V093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35922378.44433105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843821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843821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1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HOFOR Vand Vallensbæk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V093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183</v>
      </c>
      <c r="C8" s="30" t="s">
        <v>184</v>
      </c>
      <c r="D8" s="31" t="s">
        <v>185</v>
      </c>
      <c r="E8" s="32">
        <v>18022</v>
      </c>
      <c r="F8" s="34">
        <f t="shared" ref="F8" si="0">E8/D8</f>
        <v>240.29333333333332</v>
      </c>
      <c r="G8" s="35" t="s">
        <v>0</v>
      </c>
      <c r="H8" s="26"/>
    </row>
    <row r="9" spans="1:8" s="148" customFormat="1" x14ac:dyDescent="0.25">
      <c r="A9" s="26"/>
      <c r="B9" s="29" t="s">
        <v>186</v>
      </c>
      <c r="C9" s="30" t="s">
        <v>184</v>
      </c>
      <c r="D9" s="31" t="s">
        <v>185</v>
      </c>
      <c r="E9" s="32">
        <v>145299.26</v>
      </c>
      <c r="F9" s="34">
        <f t="shared" ref="F9:F12" si="1">E9/D9</f>
        <v>1937.3234666666667</v>
      </c>
      <c r="G9" s="35" t="s">
        <v>0</v>
      </c>
      <c r="H9" s="26"/>
    </row>
    <row r="10" spans="1:8" s="148" customFormat="1" x14ac:dyDescent="0.25">
      <c r="A10" s="26"/>
      <c r="B10" s="29" t="s">
        <v>187</v>
      </c>
      <c r="C10" s="30" t="s">
        <v>184</v>
      </c>
      <c r="D10" s="31" t="s">
        <v>188</v>
      </c>
      <c r="E10" s="32">
        <v>210843.27</v>
      </c>
      <c r="F10" s="34">
        <f t="shared" si="1"/>
        <v>26355.408749999999</v>
      </c>
      <c r="G10" s="35" t="s">
        <v>0</v>
      </c>
      <c r="H10" s="26"/>
    </row>
    <row r="11" spans="1:8" s="148" customFormat="1" x14ac:dyDescent="0.25">
      <c r="A11" s="26"/>
      <c r="B11" s="29" t="s">
        <v>186</v>
      </c>
      <c r="C11" s="30" t="s">
        <v>184</v>
      </c>
      <c r="D11" s="31" t="s">
        <v>185</v>
      </c>
      <c r="E11" s="32">
        <v>181481.71</v>
      </c>
      <c r="F11" s="34">
        <f t="shared" si="1"/>
        <v>2419.7561333333333</v>
      </c>
      <c r="G11" s="35" t="s">
        <v>0</v>
      </c>
      <c r="H11" s="26"/>
    </row>
    <row r="12" spans="1:8" s="148" customFormat="1" x14ac:dyDescent="0.25">
      <c r="A12" s="26"/>
      <c r="B12" s="29" t="s">
        <v>189</v>
      </c>
      <c r="C12" s="30" t="s">
        <v>184</v>
      </c>
      <c r="D12" s="31" t="s">
        <v>190</v>
      </c>
      <c r="E12" s="32">
        <v>6387.17</v>
      </c>
      <c r="F12" s="34">
        <f t="shared" si="1"/>
        <v>638.71699999999998</v>
      </c>
      <c r="G12" s="35" t="s">
        <v>0</v>
      </c>
      <c r="H12" s="26"/>
    </row>
    <row r="13" spans="1:8" s="148" customFormat="1" x14ac:dyDescent="0.25">
      <c r="A13" s="26"/>
      <c r="B13" s="23" t="s">
        <v>71</v>
      </c>
      <c r="C13" s="158"/>
      <c r="D13" s="158"/>
      <c r="E13" s="158"/>
      <c r="F13" s="36">
        <f>SUM(F8:F12)</f>
        <v>31591.498683333331</v>
      </c>
      <c r="G13" s="37" t="s">
        <v>0</v>
      </c>
      <c r="H13" s="26"/>
    </row>
    <row r="14" spans="1:8" s="148" customFormat="1" x14ac:dyDescent="0.25">
      <c r="A14" s="26"/>
      <c r="B14" s="107" t="s">
        <v>133</v>
      </c>
      <c r="C14" s="159"/>
      <c r="D14" s="159"/>
      <c r="E14" s="159"/>
      <c r="F14" s="66">
        <v>306241.84833333333</v>
      </c>
      <c r="G14" s="37" t="s">
        <v>0</v>
      </c>
      <c r="H14" s="26"/>
    </row>
    <row r="15" spans="1:8" s="148" customFormat="1" x14ac:dyDescent="0.25">
      <c r="A15" s="26"/>
      <c r="B15" s="39" t="s">
        <v>68</v>
      </c>
      <c r="C15" s="160"/>
      <c r="D15" s="160"/>
      <c r="E15" s="161"/>
      <c r="F15" s="38">
        <f>F13+F14</f>
        <v>337833.34701666667</v>
      </c>
      <c r="G15" s="38" t="s">
        <v>0</v>
      </c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8" customFormat="1" hidden="1" x14ac:dyDescent="0.25"/>
    <row r="20" spans="1:8" s="148" customFormat="1" hidden="1" x14ac:dyDescent="0.25"/>
    <row r="21" spans="1:8" s="148" customFormat="1" hidden="1" x14ac:dyDescent="0.25"/>
    <row r="22" spans="1:8" s="148" customFormat="1" ht="14.45" hidden="1" customHeight="1" x14ac:dyDescent="0.25"/>
    <row r="23" spans="1:8" s="148" customFormat="1" ht="14.45" hidden="1" customHeight="1" x14ac:dyDescent="0.25"/>
    <row r="24" spans="1:8" s="148" customFormat="1" ht="1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idden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HOFOR Vand Vallensbæk AS</v>
      </c>
      <c r="B1" s="162"/>
      <c r="C1" s="162"/>
      <c r="D1" s="162"/>
      <c r="E1" s="162"/>
    </row>
    <row r="2" spans="1:5" x14ac:dyDescent="0.25">
      <c r="A2" s="1" t="str">
        <f>'1. Forside'!A2</f>
        <v>V093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391500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391500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investeringer'!F13</f>
        <v>31591.498683333331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-719817.00263333332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7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HOFOR Vand Vallensbæk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V093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187</v>
      </c>
      <c r="C8" s="30" t="s">
        <v>198</v>
      </c>
      <c r="D8" s="31" t="s">
        <v>188</v>
      </c>
      <c r="E8" s="32">
        <v>364500</v>
      </c>
      <c r="F8" s="45">
        <f>E8/D8</f>
        <v>45562.5</v>
      </c>
      <c r="G8" s="35" t="s">
        <v>0</v>
      </c>
      <c r="H8" s="26"/>
    </row>
    <row r="9" spans="1:8" s="148" customFormat="1" x14ac:dyDescent="0.25">
      <c r="A9" s="26"/>
      <c r="B9" s="29" t="s">
        <v>199</v>
      </c>
      <c r="C9" s="30" t="s">
        <v>198</v>
      </c>
      <c r="D9" s="31" t="s">
        <v>185</v>
      </c>
      <c r="E9" s="32">
        <v>2025000</v>
      </c>
      <c r="F9" s="45">
        <f t="shared" ref="F9:F17" si="0">E9/D9</f>
        <v>27000</v>
      </c>
      <c r="G9" s="35" t="s">
        <v>0</v>
      </c>
      <c r="H9" s="26"/>
    </row>
    <row r="10" spans="1:8" s="148" customFormat="1" x14ac:dyDescent="0.25">
      <c r="A10" s="26"/>
      <c r="B10" s="29" t="s">
        <v>200</v>
      </c>
      <c r="C10" s="30" t="s">
        <v>198</v>
      </c>
      <c r="D10" s="31" t="s">
        <v>190</v>
      </c>
      <c r="E10" s="32">
        <v>844184</v>
      </c>
      <c r="F10" s="45">
        <f t="shared" si="0"/>
        <v>84418.4</v>
      </c>
      <c r="G10" s="35" t="s">
        <v>0</v>
      </c>
      <c r="H10" s="26"/>
    </row>
    <row r="11" spans="1:8" s="148" customFormat="1" x14ac:dyDescent="0.25">
      <c r="A11" s="26"/>
      <c r="B11" s="29" t="s">
        <v>183</v>
      </c>
      <c r="C11" s="30" t="s">
        <v>198</v>
      </c>
      <c r="D11" s="31" t="s">
        <v>185</v>
      </c>
      <c r="E11" s="32">
        <v>45000</v>
      </c>
      <c r="F11" s="45">
        <f t="shared" si="0"/>
        <v>600</v>
      </c>
      <c r="G11" s="35" t="s">
        <v>0</v>
      </c>
      <c r="H11" s="26"/>
    </row>
    <row r="12" spans="1:8" s="148" customFormat="1" x14ac:dyDescent="0.25">
      <c r="A12" s="26"/>
      <c r="B12" s="29" t="s">
        <v>201</v>
      </c>
      <c r="C12" s="30" t="s">
        <v>198</v>
      </c>
      <c r="D12" s="31" t="s">
        <v>185</v>
      </c>
      <c r="E12" s="32">
        <v>900000</v>
      </c>
      <c r="F12" s="45">
        <f t="shared" si="0"/>
        <v>12000</v>
      </c>
      <c r="G12" s="35" t="s">
        <v>0</v>
      </c>
      <c r="H12" s="26"/>
    </row>
    <row r="13" spans="1:8" s="148" customFormat="1" x14ac:dyDescent="0.25">
      <c r="A13" s="26"/>
      <c r="B13" s="29" t="s">
        <v>204</v>
      </c>
      <c r="C13" s="30" t="s">
        <v>198</v>
      </c>
      <c r="D13" s="31" t="s">
        <v>202</v>
      </c>
      <c r="E13" s="32">
        <v>31932</v>
      </c>
      <c r="F13" s="45">
        <f t="shared" si="0"/>
        <v>6386.4</v>
      </c>
      <c r="G13" s="35" t="s">
        <v>0</v>
      </c>
      <c r="H13" s="26"/>
    </row>
    <row r="14" spans="1:8" s="148" customFormat="1" x14ac:dyDescent="0.25">
      <c r="A14" s="26"/>
      <c r="B14" s="29" t="s">
        <v>187</v>
      </c>
      <c r="C14" s="30" t="s">
        <v>203</v>
      </c>
      <c r="D14" s="31" t="s">
        <v>188</v>
      </c>
      <c r="E14" s="32">
        <v>129200</v>
      </c>
      <c r="F14" s="45">
        <f t="shared" si="0"/>
        <v>16150</v>
      </c>
      <c r="G14" s="35" t="s">
        <v>0</v>
      </c>
      <c r="H14" s="26"/>
    </row>
    <row r="15" spans="1:8" s="148" customFormat="1" x14ac:dyDescent="0.25">
      <c r="A15" s="26"/>
      <c r="B15" s="29" t="s">
        <v>199</v>
      </c>
      <c r="C15" s="30" t="s">
        <v>203</v>
      </c>
      <c r="D15" s="31" t="s">
        <v>185</v>
      </c>
      <c r="E15" s="32">
        <v>3437005</v>
      </c>
      <c r="F15" s="45">
        <f t="shared" si="0"/>
        <v>45826.73333333333</v>
      </c>
      <c r="G15" s="35" t="s">
        <v>0</v>
      </c>
      <c r="H15" s="26"/>
    </row>
    <row r="16" spans="1:8" s="148" customFormat="1" x14ac:dyDescent="0.25">
      <c r="A16" s="26"/>
      <c r="B16" s="29" t="s">
        <v>183</v>
      </c>
      <c r="C16" s="30" t="s">
        <v>203</v>
      </c>
      <c r="D16" s="31" t="s">
        <v>185</v>
      </c>
      <c r="E16" s="32">
        <v>38000</v>
      </c>
      <c r="F16" s="45">
        <f t="shared" si="0"/>
        <v>506.66666666666669</v>
      </c>
      <c r="G16" s="35" t="s">
        <v>0</v>
      </c>
      <c r="H16" s="26"/>
    </row>
    <row r="17" spans="1:8" s="148" customFormat="1" x14ac:dyDescent="0.25">
      <c r="A17" s="26"/>
      <c r="B17" s="29" t="s">
        <v>201</v>
      </c>
      <c r="C17" s="30" t="s">
        <v>203</v>
      </c>
      <c r="D17" s="31" t="s">
        <v>185</v>
      </c>
      <c r="E17" s="32">
        <v>760000</v>
      </c>
      <c r="F17" s="45">
        <f t="shared" si="0"/>
        <v>10133.333333333334</v>
      </c>
      <c r="G17" s="35" t="s">
        <v>0</v>
      </c>
      <c r="H17" s="26"/>
    </row>
    <row r="18" spans="1:8" s="148" customFormat="1" x14ac:dyDescent="0.25">
      <c r="A18" s="26"/>
      <c r="B18" s="109" t="s">
        <v>72</v>
      </c>
      <c r="C18" s="165"/>
      <c r="D18" s="166"/>
      <c r="E18" s="167"/>
      <c r="F18" s="46">
        <f>SUMIF(C8:C17,"2015",F8:F17)</f>
        <v>175967.3</v>
      </c>
      <c r="G18" s="47" t="s">
        <v>0</v>
      </c>
      <c r="H18" s="26"/>
    </row>
    <row r="19" spans="1:8" s="148" customFormat="1" x14ac:dyDescent="0.25">
      <c r="A19" s="26"/>
      <c r="B19" s="107" t="s">
        <v>131</v>
      </c>
      <c r="C19" s="168"/>
      <c r="D19" s="169"/>
      <c r="E19" s="170"/>
      <c r="F19" s="46">
        <f>SUMIF(C8:C17,"2016",F8:F17)</f>
        <v>72616.733333333323</v>
      </c>
      <c r="G19" s="47" t="s">
        <v>0</v>
      </c>
      <c r="H19" s="26"/>
    </row>
    <row r="20" spans="1:8" s="148" customFormat="1" x14ac:dyDescent="0.25">
      <c r="A20" s="26"/>
      <c r="B20" s="50" t="s">
        <v>36</v>
      </c>
      <c r="C20" s="171"/>
      <c r="D20" s="172"/>
      <c r="E20" s="172"/>
      <c r="F20" s="48">
        <f>F18+F19</f>
        <v>248584.03333333333</v>
      </c>
      <c r="G20" s="49" t="s">
        <v>0</v>
      </c>
      <c r="H20" s="26"/>
    </row>
    <row r="21" spans="1:8" s="148" customFormat="1" x14ac:dyDescent="0.25">
      <c r="A21" s="26"/>
      <c r="B21" s="26"/>
      <c r="C21" s="164"/>
      <c r="D21" s="26"/>
      <c r="E21" s="26"/>
      <c r="F21" s="26"/>
      <c r="G21" s="26"/>
      <c r="H21" s="26"/>
    </row>
    <row r="22" spans="1:8" s="148" customFormat="1" x14ac:dyDescent="0.25">
      <c r="A22" s="26"/>
      <c r="B22" s="26"/>
      <c r="C22" s="164"/>
      <c r="D22" s="26"/>
      <c r="E22" s="26"/>
      <c r="F22" s="26"/>
      <c r="G22" s="26"/>
      <c r="H22" s="26"/>
    </row>
    <row r="23" spans="1:8" s="148" customFormat="1" x14ac:dyDescent="0.25">
      <c r="A23" s="26"/>
      <c r="B23" s="26"/>
      <c r="C23" s="164"/>
      <c r="D23" s="26"/>
      <c r="E23" s="26"/>
      <c r="F23" s="173"/>
      <c r="G23" s="173"/>
      <c r="H23" s="26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t="12" hidden="1" customHeight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HOFOR Vand Vallensbæk AS</v>
      </c>
      <c r="B1" s="56"/>
      <c r="C1" s="56"/>
      <c r="D1" s="176"/>
      <c r="E1" s="56"/>
    </row>
    <row r="2" spans="1:5" x14ac:dyDescent="0.25">
      <c r="A2" s="220" t="str">
        <f>'1. Forside'!A2</f>
        <v>V093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191</v>
      </c>
      <c r="C8" s="51">
        <v>1800000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1833000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177</v>
      </c>
      <c r="C12" s="178"/>
      <c r="D12" s="179"/>
      <c r="E12" s="56"/>
    </row>
    <row r="13" spans="1:5" x14ac:dyDescent="0.25">
      <c r="A13" s="56"/>
      <c r="B13" s="53" t="s">
        <v>178</v>
      </c>
      <c r="C13" s="180">
        <v>2796636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2796636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141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10000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12000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22000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142</v>
      </c>
      <c r="C23" s="265"/>
      <c r="D23" s="266"/>
      <c r="E23" s="56"/>
    </row>
    <row r="24" spans="1:5" x14ac:dyDescent="0.25">
      <c r="A24" s="56"/>
      <c r="B24" s="108" t="s">
        <v>143</v>
      </c>
      <c r="C24" s="19">
        <v>4795153</v>
      </c>
      <c r="D24" s="58" t="s">
        <v>0</v>
      </c>
      <c r="E24" s="56"/>
    </row>
    <row r="25" spans="1:5" x14ac:dyDescent="0.25">
      <c r="A25" s="56"/>
      <c r="B25" s="108" t="s">
        <v>144</v>
      </c>
      <c r="C25" s="40">
        <v>4777000</v>
      </c>
      <c r="D25" s="58" t="s">
        <v>0</v>
      </c>
      <c r="E25" s="56"/>
    </row>
    <row r="26" spans="1:5" x14ac:dyDescent="0.25">
      <c r="A26" s="56"/>
      <c r="B26" s="28" t="s">
        <v>145</v>
      </c>
      <c r="C26" s="55">
        <f>C24-C25</f>
        <v>18153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2015-08-25T10:45:41Z</dcterms:modified>
</cp:coreProperties>
</file>