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9" i="2" l="1"/>
  <c r="F10" i="2"/>
  <c r="F11" i="2"/>
  <c r="F12" i="2"/>
  <c r="F13" i="2"/>
  <c r="F14" i="2"/>
  <c r="F15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4" i="7" l="1"/>
  <c r="C9" i="12" l="1"/>
  <c r="C11" i="12" s="1"/>
  <c r="C31" i="8" s="1"/>
  <c r="E31" i="8" s="1"/>
  <c r="F8" i="2" l="1"/>
  <c r="F8" i="7"/>
  <c r="F23" i="7" s="1"/>
  <c r="F16" i="2" l="1"/>
  <c r="C9" i="10" s="1"/>
  <c r="C15" i="11" l="1"/>
  <c r="C28" i="8" s="1"/>
  <c r="C14" i="4"/>
  <c r="C26" i="8" s="1"/>
  <c r="C27" i="3"/>
  <c r="C24" i="8" s="1"/>
  <c r="F25" i="7"/>
  <c r="C18" i="8" s="1"/>
  <c r="C21" i="3"/>
  <c r="C23" i="8" s="1"/>
  <c r="C10" i="3"/>
  <c r="C21" i="8" s="1"/>
  <c r="C8" i="4"/>
  <c r="C25" i="8" s="1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<sst xmlns="http://schemas.openxmlformats.org/spreadsheetml/2006/main" count="407" uniqueCount="205">
  <si>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</si>
  <si>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</si>
  <si>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</si>
  <si>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</si>
  <si>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</si>
  <si>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</si>
  <si>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</si>
  <si>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</si>
  <si>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</si>
  <si>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</si>
  <si>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</si>
  <si>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</si>
  <si>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</si>
  <si>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</si>
  <si>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</si>
  <si>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</si>
  <si>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</si>
  <si>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</si>
  <si>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</si>
  <si>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</si>
  <si>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</si>
  <si>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</si>
  <si>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</si>
  <si>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</si>
  <si>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</si>
  <si>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</si>
  <si>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</si>
  <si>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</si>
  <si>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</si>
  <si>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</si>
  <si>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</si>
  <si>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</si>
  <si>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</si>
  <si>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</si>
  <si>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</si>
  <si>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</si>
  <si>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</si>
  <si>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</si>
  <si>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</si>
  <si>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</si>
  <si>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</si>
  <si>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</si>
  <si>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</si>
  <si>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</si>
  <si>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</si>
  <si>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</si>
  <si>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</si>
  <si>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</si>
  <si>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</si>
  <si>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</si>
  <si>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</si>
  <si>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</si>
  <si>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</si>
  <si>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</si>
  <si>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</si>
  <si>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</si>
  <si>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</si>
  <si>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</si>
  <si>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</si>
  <si>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</si>
  <si>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</si>
  <si>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</si>
  <si>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</si>
  <si>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</si>
  <si>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</si>
  <si>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</si>
  <si>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</si>
  <si>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</si>
  <si>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</si>
  <si>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</si>
  <si>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</si>
  <si>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</si>
  <si>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</si>
  <si>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</si>
  <si>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</si>
  <si>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</si>
  <si>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</si>
  <si>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</si>
  <si>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</si>
  <si>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</si>
  <si>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</si>
  <si>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</si>
  <si>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</si>
  <si>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</si>
  <si>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</si>
  <si>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</si>
  <si>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</si>
  <si>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</si>
  <si>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</si>
  <si>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</si>
  <si>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</si>
  <si>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</si>
  <si>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</si>
  <si>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</si>
  <si>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</si>
  <si>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</si>
  <si>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</si>
  <si>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</si>
  <si>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</si>
  <si>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</si>
  <si>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</si>
  <si>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</si>
  <si>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</si>
  <si>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</si>
  <si>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</si>
  <si>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</si>
  <si>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</si>
  <si>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</si>
  <si>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</si>
  <si>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</si>
  <si>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</si>
  <si>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</si>
  <si>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</si>
  <si>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</si>
  <si>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</si>
  <si>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</si>
  <si>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</si>
  <si>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</si>
  <si>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</si>
  <si>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</si>
  <si>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</si>
  <si>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</si>
  <si>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</si>
  <si>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</si>
  <si>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</si>
  <si>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</si>
  <si>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</si>
  <si>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</si>
  <si>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</si>
  <si>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</si>
  <si>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</si>
  <si>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</si>
  <si>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</si>
  <si>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</si>
  <si>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</si>
  <si>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</si>
  <si>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</si>
  <si>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</si>
  <si>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</si>
  <si>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</si>
  <si>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</si>
  <si>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</si>
  <si>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</si>
  <si>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</si>
  <si>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</si>
  <si>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</si>
  <si>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</si>
  <si>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</si>
  <si>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</si>
  <si>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</si>
  <si>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</si>
  <si>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</si>
  <si>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</si>
  <si>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</si>
  <si>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</si>
  <si>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</si>
  <si>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</si>
  <si>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</si>
  <si>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</si>
  <si>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</si>
  <si>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</si>
  <si>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</si>
  <si>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</si>
  <si>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</si>
  <si>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</si>
  <si>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</si>
  <si>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</si>
  <si>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</si>
  <si>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</si>
  <si>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</si>
  <si>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</si>
  <si>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</si>
  <si>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</si>
  <si>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</si>
  <si>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</si>
  <si>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</si>
  <si>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</si>
  <si>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</si>
  <si>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</si>
  <si>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</si>
  <si>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</si>
  <si>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</si>
  <si>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</si>
  <si>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Køretøjer, personbil</t>
  </si>
  <si>
    <t>2014</t>
  </si>
  <si>
    <t>5</t>
  </si>
  <si>
    <t>Ledningsnet ≤ Ø50 mm</t>
  </si>
  <si>
    <t>75</t>
  </si>
  <si>
    <t>Ø 50mm &lt; Ledningsnet ≤ Ø110 mm</t>
  </si>
  <si>
    <t>Ø110 mm &lt; Ledningsnet ≤ Ø 250 mm</t>
  </si>
  <si>
    <t>Ø 250 mm &lt; Ledningsnet ≤ Ø 500mm</t>
  </si>
  <si>
    <t>Etageareal kontor og mandskabsfaciliteter</t>
  </si>
  <si>
    <t>Administrationbygninger</t>
  </si>
  <si>
    <t>Boring (inkl. etablering, forerør, filter og prøvepumpning)</t>
  </si>
  <si>
    <t>30</t>
  </si>
  <si>
    <t>Ejendomsskatter</t>
  </si>
  <si>
    <t>Ledelsessystem</t>
  </si>
  <si>
    <t>Støbejernsledninger ≤ Ø50 mm</t>
  </si>
  <si>
    <t>Stik på ledningsnet, Konstruktioner</t>
  </si>
  <si>
    <t>Ventiler på ledningsnet ≤ Ø50 mm</t>
  </si>
  <si>
    <t>Ventiler på Ø 50mm &lt; Ledningsnet ≤ Ø110 mm</t>
  </si>
  <si>
    <t>Ventiler på Ø110 mm &lt; Ledningsnet ≤ Ø 250 mm</t>
  </si>
  <si>
    <t>Selskabsskatter</t>
  </si>
  <si>
    <t>Holbæk Vand AS</t>
  </si>
  <si>
    <t>V094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</si>
</sst>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129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138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2" t="s">
        <v>139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Holbæk Vand AS</v>
      </c>
      <c r="B1" s="56"/>
      <c r="C1" s="56"/>
      <c r="D1" s="56"/>
      <c r="E1" s="56"/>
    </row>
    <row r="2" spans="1:5" x14ac:dyDescent="0.25">
      <c r="A2" s="220" t="str">
        <f>'1. Forside'!A2</f>
        <v>V094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196</v>
      </c>
      <c r="C7" s="51">
        <v>6500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6500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14226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6500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7726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Holbæk Vand AS</v>
      </c>
      <c r="B1" s="26"/>
      <c r="C1" s="26"/>
      <c r="D1" s="26"/>
      <c r="E1" s="26"/>
    </row>
    <row r="2" spans="1:5" x14ac:dyDescent="0.25">
      <c r="A2" s="221" t="str">
        <f>'1. Forside'!A2</f>
        <v>V094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179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405017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121346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283671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202881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74799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128082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Holbæk Vand AS</v>
      </c>
      <c r="B1" s="26"/>
      <c r="C1" s="26"/>
      <c r="D1" s="26"/>
      <c r="E1" s="26"/>
    </row>
    <row r="2" spans="1:5" x14ac:dyDescent="0.25">
      <c r="A2" s="221" t="str">
        <f>'1. Forside'!A2</f>
        <v>V094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180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-11314293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-5380552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-5933741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-1186748.2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Holbæk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181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23840034.996581178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4608155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249690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-91561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325973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5092257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2027862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2027862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-231684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-6828196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-7059880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60239</v>
      </c>
      <c r="D27" s="79" t="s">
        <v>0</v>
      </c>
      <c r="E27" s="10">
        <f>IF(C27&lt;0,0,-C27)</f>
        <v>-60239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23368747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23368747</v>
      </c>
      <c r="D36" s="79" t="s">
        <v>0</v>
      </c>
      <c r="E36" s="10">
        <f>-C36</f>
        <v>-23368747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411048.99658117816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Holbæk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V094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182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91465</v>
      </c>
      <c r="D7" s="222" t="s">
        <v>0</v>
      </c>
      <c r="E7" s="223">
        <v>1769684</v>
      </c>
      <c r="F7" s="222" t="s">
        <v>0</v>
      </c>
      <c r="G7" s="223">
        <v>1553037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-91465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91465</v>
      </c>
      <c r="D11" s="153" t="s">
        <v>0</v>
      </c>
      <c r="E11" s="55">
        <f>C11+E7-E8-E9</f>
        <v>1861149</v>
      </c>
      <c r="F11" s="153" t="s">
        <v>0</v>
      </c>
      <c r="G11" s="55">
        <f>E11+G7-G8-G9</f>
        <v>3414186</v>
      </c>
      <c r="H11" s="153" t="s">
        <v>0</v>
      </c>
      <c r="I11" s="55">
        <f>G11+I7-I8-I9</f>
        <v>3414186</v>
      </c>
      <c r="J11" s="153" t="s">
        <v>0</v>
      </c>
      <c r="K11" s="55">
        <f>K7-K8-K9+K10+I11</f>
        <v>3322721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Holbæk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9452501.859736342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-35919.5070669981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-439541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8977041.3526693434</v>
      </c>
      <c r="D13" s="79" t="s">
        <v>0</v>
      </c>
      <c r="E13" s="6">
        <f>C13</f>
        <v>8977041.3526693434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4245018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investeringer'!F18</f>
        <v>612017.59666666656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38064.293333333277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investeringer'!F25</f>
        <v>165750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5060849.8899999997</v>
      </c>
      <c r="D19" s="79" t="s">
        <v>0</v>
      </c>
      <c r="E19" s="8">
        <f>C19</f>
        <v>5060849.8899999997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78436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10400769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116000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-550858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6500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7726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283671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128082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10470326</v>
      </c>
      <c r="D29" s="79" t="s">
        <v>0</v>
      </c>
      <c r="E29" s="6">
        <f>C29</f>
        <v>10470326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-1186748.2</v>
      </c>
      <c r="D31" s="79" t="s">
        <v>0</v>
      </c>
      <c r="E31" s="10">
        <f>C31</f>
        <v>-1186748.2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411048.99658117816</v>
      </c>
      <c r="D33" s="79" t="s">
        <v>0</v>
      </c>
      <c r="E33" s="12">
        <f>C33</f>
        <v>411048.99658117816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23732518.039250523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1592767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14.900181909375648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8.3701816017349202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Holbæk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9452501.859736342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9452501.859736342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9452501.859736342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-35919.5070669981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Holbæk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6261337.2318893522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9416582.3526693434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9452501.859736342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1758165.3459109596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439541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Holbæk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202260915.34729025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4245018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4245018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Holbæk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311490</v>
      </c>
      <c r="F8" s="34">
        <f t="shared" ref="F8" si="0">E8/D8</f>
        <v>62298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681004</v>
      </c>
      <c r="F9" s="34">
        <f t="shared" ref="F9:F15" si="1">E9/D9</f>
        <v>9080.0533333333333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187</v>
      </c>
      <c r="E10" s="32">
        <v>2471210</v>
      </c>
      <c r="F10" s="34">
        <f t="shared" si="1"/>
        <v>32949.466666666667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 t="s">
        <v>184</v>
      </c>
      <c r="D11" s="31" t="s">
        <v>187</v>
      </c>
      <c r="E11" s="32">
        <v>4809300</v>
      </c>
      <c r="F11" s="34">
        <f t="shared" si="1"/>
        <v>64124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184</v>
      </c>
      <c r="D12" s="31" t="s">
        <v>187</v>
      </c>
      <c r="E12" s="32">
        <v>1724998</v>
      </c>
      <c r="F12" s="34">
        <f t="shared" si="1"/>
        <v>22999.973333333332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184</v>
      </c>
      <c r="D13" s="31" t="s">
        <v>187</v>
      </c>
      <c r="E13" s="32">
        <v>111950</v>
      </c>
      <c r="F13" s="34">
        <f t="shared" si="1"/>
        <v>1492.6666666666667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184</v>
      </c>
      <c r="D14" s="31" t="s">
        <v>187</v>
      </c>
      <c r="E14" s="32">
        <v>96269</v>
      </c>
      <c r="F14" s="34">
        <f t="shared" si="1"/>
        <v>1283.5866666666666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184</v>
      </c>
      <c r="D15" s="31" t="s">
        <v>194</v>
      </c>
      <c r="E15" s="32">
        <v>628142</v>
      </c>
      <c r="F15" s="34">
        <f t="shared" si="1"/>
        <v>20938.066666666666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215165.8133333333</v>
      </c>
      <c r="G16" s="37" t="s">
        <v>0</v>
      </c>
      <c r="H16" s="26"/>
    </row>
    <row r="17" spans="1:8" s="148" customFormat="1" x14ac:dyDescent="0.25">
      <c r="A17" s="26"/>
      <c r="B17" s="107" t="s">
        <v>133</v>
      </c>
      <c r="C17" s="159"/>
      <c r="D17" s="159"/>
      <c r="E17" s="159"/>
      <c r="F17" s="66">
        <v>396851.78333333327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612017.59666666656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Holbæk Vand AS</v>
      </c>
      <c r="B1" s="162"/>
      <c r="C1" s="162"/>
      <c r="D1" s="162"/>
      <c r="E1" s="162"/>
    </row>
    <row r="2" spans="1:5" x14ac:dyDescent="0.25">
      <c r="A2" s="1" t="str">
        <f>'1. Forside'!A2</f>
        <v>V094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206134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186133.33333333331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investeringer'!F16</f>
        <v>215165.8133333333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38064.293333333277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Holbæk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188</v>
      </c>
      <c r="C8" s="30">
        <v>2015</v>
      </c>
      <c r="D8" s="31">
        <v>75</v>
      </c>
      <c r="E8" s="32">
        <v>2300000</v>
      </c>
      <c r="F8" s="45">
        <f>E8/D8</f>
        <v>30666.666666666668</v>
      </c>
      <c r="G8" s="35" t="s">
        <v>0</v>
      </c>
      <c r="H8" s="26"/>
    </row>
    <row r="9" spans="1:8" s="148" customFormat="1" x14ac:dyDescent="0.25">
      <c r="A9" s="26"/>
      <c r="B9" s="29" t="s">
        <v>189</v>
      </c>
      <c r="C9" s="30">
        <v>2015</v>
      </c>
      <c r="D9" s="31">
        <v>75</v>
      </c>
      <c r="E9" s="32">
        <v>985000</v>
      </c>
      <c r="F9" s="45">
        <f t="shared" ref="F9:F22" si="0">E9/D9</f>
        <v>13133.333333333334</v>
      </c>
      <c r="G9" s="35" t="s">
        <v>0</v>
      </c>
      <c r="H9" s="26"/>
    </row>
    <row r="10" spans="1:8" s="148" customFormat="1" x14ac:dyDescent="0.25">
      <c r="A10" s="26"/>
      <c r="B10" s="29" t="s">
        <v>190</v>
      </c>
      <c r="C10" s="30">
        <v>2015</v>
      </c>
      <c r="D10" s="31">
        <v>75</v>
      </c>
      <c r="E10" s="32">
        <v>600000</v>
      </c>
      <c r="F10" s="45">
        <f t="shared" si="0"/>
        <v>8000</v>
      </c>
      <c r="G10" s="35" t="s">
        <v>0</v>
      </c>
      <c r="H10" s="26"/>
    </row>
    <row r="11" spans="1:8" s="148" customFormat="1" x14ac:dyDescent="0.25">
      <c r="A11" s="26"/>
      <c r="B11" s="29" t="s">
        <v>197</v>
      </c>
      <c r="C11" s="30">
        <v>2015</v>
      </c>
      <c r="D11" s="31">
        <v>100</v>
      </c>
      <c r="E11" s="32">
        <v>375000</v>
      </c>
      <c r="F11" s="45">
        <f t="shared" si="0"/>
        <v>3750</v>
      </c>
      <c r="G11" s="35" t="s">
        <v>0</v>
      </c>
      <c r="H11" s="26"/>
    </row>
    <row r="12" spans="1:8" s="148" customFormat="1" x14ac:dyDescent="0.25">
      <c r="A12" s="26"/>
      <c r="B12" s="29" t="s">
        <v>198</v>
      </c>
      <c r="C12" s="30">
        <v>2015</v>
      </c>
      <c r="D12" s="31">
        <v>75</v>
      </c>
      <c r="E12" s="32">
        <v>560000</v>
      </c>
      <c r="F12" s="45">
        <f t="shared" si="0"/>
        <v>7466.666666666667</v>
      </c>
      <c r="G12" s="35" t="s">
        <v>0</v>
      </c>
      <c r="H12" s="26"/>
    </row>
    <row r="13" spans="1:8" s="148" customFormat="1" x14ac:dyDescent="0.25">
      <c r="A13" s="26"/>
      <c r="B13" s="29" t="s">
        <v>199</v>
      </c>
      <c r="C13" s="30">
        <v>2015</v>
      </c>
      <c r="D13" s="31">
        <v>75</v>
      </c>
      <c r="E13" s="32">
        <v>827500</v>
      </c>
      <c r="F13" s="45">
        <f t="shared" si="0"/>
        <v>11033.333333333334</v>
      </c>
      <c r="G13" s="35" t="s">
        <v>0</v>
      </c>
      <c r="H13" s="26"/>
    </row>
    <row r="14" spans="1:8" s="148" customFormat="1" x14ac:dyDescent="0.25">
      <c r="A14" s="26"/>
      <c r="B14" s="29" t="s">
        <v>200</v>
      </c>
      <c r="C14" s="30">
        <v>2015</v>
      </c>
      <c r="D14" s="31">
        <v>75</v>
      </c>
      <c r="E14" s="32">
        <v>867500</v>
      </c>
      <c r="F14" s="45">
        <f t="shared" si="0"/>
        <v>11566.666666666666</v>
      </c>
      <c r="G14" s="35" t="s">
        <v>0</v>
      </c>
      <c r="H14" s="26"/>
    </row>
    <row r="15" spans="1:8" s="148" customFormat="1" x14ac:dyDescent="0.25">
      <c r="A15" s="26"/>
      <c r="B15" s="29" t="s">
        <v>201</v>
      </c>
      <c r="C15" s="30">
        <v>2015</v>
      </c>
      <c r="D15" s="31">
        <v>75</v>
      </c>
      <c r="E15" s="32">
        <v>85000</v>
      </c>
      <c r="F15" s="45">
        <f t="shared" si="0"/>
        <v>1133.3333333333333</v>
      </c>
      <c r="G15" s="35" t="s">
        <v>0</v>
      </c>
      <c r="H15" s="26"/>
    </row>
    <row r="16" spans="1:8" s="148" customFormat="1" x14ac:dyDescent="0.25">
      <c r="A16" s="26"/>
      <c r="B16" s="29" t="s">
        <v>183</v>
      </c>
      <c r="C16" s="30">
        <v>2015</v>
      </c>
      <c r="D16" s="31">
        <v>5</v>
      </c>
      <c r="E16" s="32">
        <v>50000</v>
      </c>
      <c r="F16" s="45">
        <f t="shared" si="0"/>
        <v>10000</v>
      </c>
      <c r="G16" s="35" t="s">
        <v>0</v>
      </c>
      <c r="H16" s="26"/>
    </row>
    <row r="17" spans="1:8" s="148" customFormat="1" x14ac:dyDescent="0.25">
      <c r="A17" s="26"/>
      <c r="B17" s="29" t="s">
        <v>193</v>
      </c>
      <c r="C17" s="30">
        <v>2016</v>
      </c>
      <c r="D17" s="31">
        <v>30</v>
      </c>
      <c r="E17" s="32">
        <v>350000</v>
      </c>
      <c r="F17" s="45">
        <f t="shared" si="0"/>
        <v>11666.666666666666</v>
      </c>
      <c r="G17" s="35" t="s">
        <v>0</v>
      </c>
      <c r="H17" s="26"/>
    </row>
    <row r="18" spans="1:8" s="148" customFormat="1" x14ac:dyDescent="0.25">
      <c r="A18" s="26"/>
      <c r="B18" s="29" t="s">
        <v>189</v>
      </c>
      <c r="C18" s="30">
        <v>2016</v>
      </c>
      <c r="D18" s="31">
        <v>75</v>
      </c>
      <c r="E18" s="32">
        <v>1605000</v>
      </c>
      <c r="F18" s="45">
        <f t="shared" si="0"/>
        <v>21400</v>
      </c>
      <c r="G18" s="35" t="s">
        <v>0</v>
      </c>
      <c r="H18" s="26"/>
    </row>
    <row r="19" spans="1:8" s="148" customFormat="1" x14ac:dyDescent="0.25">
      <c r="A19" s="26"/>
      <c r="B19" s="29" t="s">
        <v>190</v>
      </c>
      <c r="C19" s="30">
        <v>2016</v>
      </c>
      <c r="D19" s="31">
        <v>75</v>
      </c>
      <c r="E19" s="32">
        <v>470000</v>
      </c>
      <c r="F19" s="45">
        <f t="shared" si="0"/>
        <v>6266.666666666667</v>
      </c>
      <c r="G19" s="35" t="s">
        <v>0</v>
      </c>
      <c r="H19" s="26"/>
    </row>
    <row r="20" spans="1:8" s="148" customFormat="1" x14ac:dyDescent="0.25">
      <c r="A20" s="26"/>
      <c r="B20" s="29" t="s">
        <v>198</v>
      </c>
      <c r="C20" s="30">
        <v>2016</v>
      </c>
      <c r="D20" s="31">
        <v>75</v>
      </c>
      <c r="E20" s="32">
        <v>1085000</v>
      </c>
      <c r="F20" s="45">
        <f t="shared" si="0"/>
        <v>14466.666666666666</v>
      </c>
      <c r="G20" s="35" t="s">
        <v>0</v>
      </c>
      <c r="H20" s="26"/>
    </row>
    <row r="21" spans="1:8" s="148" customFormat="1" x14ac:dyDescent="0.25">
      <c r="A21" s="26"/>
      <c r="B21" s="29" t="s">
        <v>200</v>
      </c>
      <c r="C21" s="30">
        <v>2016</v>
      </c>
      <c r="D21" s="31">
        <v>75</v>
      </c>
      <c r="E21" s="32">
        <v>630000</v>
      </c>
      <c r="F21" s="45">
        <f t="shared" si="0"/>
        <v>8400</v>
      </c>
      <c r="G21" s="35" t="s">
        <v>0</v>
      </c>
      <c r="H21" s="26"/>
    </row>
    <row r="22" spans="1:8" s="148" customFormat="1" x14ac:dyDescent="0.25">
      <c r="A22" s="26"/>
      <c r="B22" s="29" t="s">
        <v>201</v>
      </c>
      <c r="C22" s="30">
        <v>2016</v>
      </c>
      <c r="D22" s="31">
        <v>75</v>
      </c>
      <c r="E22" s="32">
        <v>510000</v>
      </c>
      <c r="F22" s="45">
        <f t="shared" si="0"/>
        <v>6800</v>
      </c>
      <c r="G22" s="35" t="s">
        <v>0</v>
      </c>
      <c r="H22" s="26"/>
    </row>
    <row r="23" spans="1:8" s="148" customFormat="1" x14ac:dyDescent="0.25">
      <c r="A23" s="26"/>
      <c r="B23" s="109" t="s">
        <v>72</v>
      </c>
      <c r="C23" s="165"/>
      <c r="D23" s="166"/>
      <c r="E23" s="167"/>
      <c r="F23" s="46">
        <f>SUMIF(C8:C22,"2015",F8:F22)</f>
        <v>96750</v>
      </c>
      <c r="G23" s="47" t="s">
        <v>0</v>
      </c>
      <c r="H23" s="26"/>
    </row>
    <row r="24" spans="1:8" s="148" customFormat="1" x14ac:dyDescent="0.25">
      <c r="A24" s="26"/>
      <c r="B24" s="107" t="s">
        <v>131</v>
      </c>
      <c r="C24" s="168"/>
      <c r="D24" s="169"/>
      <c r="E24" s="170"/>
      <c r="F24" s="46">
        <f>SUMIF(C8:C22,"2016",F8:F22)</f>
        <v>69000</v>
      </c>
      <c r="G24" s="47" t="s">
        <v>0</v>
      </c>
      <c r="H24" s="26"/>
    </row>
    <row r="25" spans="1:8" s="148" customFormat="1" x14ac:dyDescent="0.25">
      <c r="A25" s="26"/>
      <c r="B25" s="50" t="s">
        <v>36</v>
      </c>
      <c r="C25" s="171"/>
      <c r="D25" s="172"/>
      <c r="E25" s="172"/>
      <c r="F25" s="48">
        <f>F23+F24</f>
        <v>165750</v>
      </c>
      <c r="G25" s="49" t="s">
        <v>0</v>
      </c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164"/>
      <c r="D28" s="26"/>
      <c r="E28" s="26"/>
      <c r="F28" s="173"/>
      <c r="G28" s="173"/>
      <c r="H28" s="26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t="12" hidden="1" customHeight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Holbæk Vand AS</v>
      </c>
      <c r="B1" s="56"/>
      <c r="C1" s="56"/>
      <c r="D1" s="176"/>
      <c r="E1" s="56"/>
    </row>
    <row r="2" spans="1:5" x14ac:dyDescent="0.25">
      <c r="A2" s="220" t="str">
        <f>'1. Forside'!A2</f>
        <v>V094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33140</v>
      </c>
      <c r="D7" s="181" t="s">
        <v>0</v>
      </c>
      <c r="E7" s="56"/>
    </row>
    <row r="8" spans="1:5" x14ac:dyDescent="0.25">
      <c r="A8" s="56"/>
      <c r="B8" s="206" t="s">
        <v>202</v>
      </c>
      <c r="C8" s="51">
        <v>0</v>
      </c>
      <c r="D8" s="181" t="s">
        <v>0</v>
      </c>
      <c r="E8" s="56"/>
    </row>
    <row r="9" spans="1:5" x14ac:dyDescent="0.25">
      <c r="A9" s="56"/>
      <c r="B9" s="206" t="s">
        <v>195</v>
      </c>
      <c r="C9" s="51">
        <v>45296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78436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10400769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10400769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0" t="s">
        <v>141</v>
      </c>
      <c r="C18" s="261"/>
      <c r="D18" s="262"/>
      <c r="E18" s="56"/>
    </row>
    <row r="19" spans="1:5" x14ac:dyDescent="0.25">
      <c r="A19" s="56"/>
      <c r="B19" s="53" t="s">
        <v>70</v>
      </c>
      <c r="C19" s="51">
        <v>99000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17000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116000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3" t="s">
        <v>142</v>
      </c>
      <c r="C24" s="264"/>
      <c r="D24" s="265"/>
      <c r="E24" s="56"/>
    </row>
    <row r="25" spans="1:5" x14ac:dyDescent="0.25">
      <c r="A25" s="56"/>
      <c r="B25" s="108" t="s">
        <v>143</v>
      </c>
      <c r="C25" s="19">
        <v>9915028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10465886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-550858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2015-08-25T10:47:48Z</dcterms:modified>
</cp:coreProperties>
</file>