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450" yWindow="120" windowWidth="20910" windowHeight="12180" firstSheet="3" activeTab="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0" i="6"/>
  <c r="E15" i="5"/>
  <c r="E10" i="5"/>
  <c r="E15" i="4"/>
  <c r="E10" i="4"/>
  <c r="G10" i="9"/>
  <c r="G36" i="13"/>
  <c r="F11" i="11" l="1"/>
  <c r="F12" i="11"/>
  <c r="F13" i="11"/>
  <c r="F14" i="11"/>
  <c r="F15" i="11"/>
  <c r="F16" i="11"/>
  <c r="F17" i="11"/>
  <c r="F18" i="11"/>
  <c r="F19" i="11"/>
  <c r="F20" i="11"/>
  <c r="F21" i="11"/>
  <c r="F22" i="11"/>
  <c r="E35" i="13" l="1"/>
  <c r="G35" i="13" s="1"/>
  <c r="E27" i="13"/>
  <c r="E19" i="13"/>
  <c r="E15" i="13"/>
  <c r="G11" i="12"/>
  <c r="E16" i="2" s="1"/>
  <c r="G29" i="12"/>
  <c r="E19" i="2" s="1"/>
  <c r="G23" i="12"/>
  <c r="E18" i="2" s="1"/>
  <c r="G17" i="12"/>
  <c r="E17" i="2" s="1"/>
  <c r="F23" i="11"/>
  <c r="F24" i="11"/>
  <c r="F25" i="11"/>
  <c r="F26" i="11"/>
  <c r="F27" i="11"/>
  <c r="F10" i="11"/>
  <c r="F28" i="11" s="1"/>
  <c r="G35" i="12" s="1"/>
  <c r="E14" i="2"/>
  <c r="G14" i="2" s="1"/>
  <c r="G12" i="7"/>
  <c r="G15" i="6"/>
  <c r="G15" i="5"/>
  <c r="G15" i="4"/>
  <c r="E23" i="2"/>
  <c r="G23" i="2" s="1"/>
  <c r="E10" i="2"/>
  <c r="E28" i="13" l="1"/>
  <c r="G28" i="13" s="1"/>
  <c r="G36" i="12"/>
  <c r="E20" i="2" s="1"/>
  <c r="E21" i="2" s="1"/>
  <c r="G21" i="2" s="1"/>
  <c r="G9" i="9"/>
  <c r="E9" i="2"/>
  <c r="G11" i="9" l="1"/>
  <c r="E11" i="2" s="1"/>
  <c r="E9" i="4" l="1"/>
  <c r="E12" i="2"/>
  <c r="G12" i="2" s="1"/>
  <c r="G24" i="2" s="1"/>
  <c r="E12" i="4" l="1"/>
  <c r="E9" i="5" s="1"/>
  <c r="E11" i="4"/>
  <c r="E13" i="4" s="1"/>
  <c r="G13" i="4" s="1"/>
  <c r="G16" i="4" s="1"/>
  <c r="E12" i="5" l="1"/>
  <c r="E11" i="5"/>
  <c r="E13" i="5" s="1"/>
  <c r="G13" i="5" s="1"/>
  <c r="G16" i="5" s="1"/>
  <c r="E9" i="6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<sst xmlns="http://schemas.openxmlformats.org/spreadsheetml/2006/main" count="287" uniqueCount="139">
  <si>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</si>
  <si>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</si>
  <si>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</si>
  <si>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</si>
  <si>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</si>
  <si>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</si>
  <si>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</si>
  <si>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</si>
  <si>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</si>
  <si>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</si>
  <si>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</si>
  <si>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</si>
  <si>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</si>
  <si>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</si>
  <si>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</si>
  <si>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</si>
  <si>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</si>
  <si>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</si>
  <si>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</si>
  <si>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</si>
  <si>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</si>
  <si>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</si>
  <si>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</si>
  <si>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</si>
  <si>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</si>
  <si>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</si>
  <si>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</si>
  <si>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</si>
  <si>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</si>
  <si>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</si>
  <si>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</si>
  <si>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</si>
  <si>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</si>
  <si>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</si>
  <si>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</si>
  <si>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</si>
  <si>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</si>
  <si>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</si>
  <si>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</si>
  <si>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</si>
  <si>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</si>
  <si>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</si>
  <si>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</si>
  <si>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</si>
  <si>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</si>
  <si>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</si>
  <si>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</si>
  <si>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</si>
  <si>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</si>
  <si>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</si>
  <si>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</si>
  <si>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</si>
  <si>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</si>
  <si>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</si>
  <si>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</si>
  <si>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</si>
  <si>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</si>
  <si>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</si>
  <si>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</si>
  <si>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</si>
  <si>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</si>
  <si>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</si>
  <si>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</si>
  <si>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</si>
  <si>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</si>
  <si>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</si>
  <si>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</si>
  <si>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</si>
  <si>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</si>
  <si>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</si>
  <si>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</si>
  <si>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</si>
  <si>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</si>
  <si>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</si>
  <si>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</si>
  <si>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</si>
  <si>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</si>
  <si>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</si>
  <si>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</si>
  <si>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</si>
  <si>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</si>
  <si>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</si>
  <si>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</si>
  <si>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</si>
  <si>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</si>
  <si>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</si>
  <si>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</si>
  <si>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</si>
  <si>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</si>
  <si>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</si>
  <si>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</si>
  <si>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</si>
  <si>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</si>
  <si>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</si>
  <si>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</si>
  <si>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</si>
  <si>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</si>
  <si>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</si>
  <si>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</si>
  <si>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</si>
  <si>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</si>
  <si>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</si>
  <si>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</si>
  <si>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</si>
  <si>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</si>
  <si>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</si>
  <si>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</si>
  <si>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</si>
  <si>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</si>
  <si>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</si>
  <si>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</si>
  <si>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</si>
  <si>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</si>
  <si>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</si>
  <si>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</si>
  <si>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Arbejdsplads</t>
  </si>
  <si>
    <t>Beluftningstanke, SRO</t>
  </si>
  <si>
    <t>Beluftningstanke, Konstruktioner</t>
  </si>
  <si>
    <t>Beluftningstanke, Mek/EL</t>
  </si>
  <si>
    <t>Efterklaringstanke, Mek/El</t>
  </si>
  <si>
    <t>Indløb med riste, Konstruktioner</t>
  </si>
  <si>
    <t>Indløb med riste, Mek/EL</t>
  </si>
  <si>
    <t>Indløb med riste, SRO</t>
  </si>
  <si>
    <t>Rådnetanke, slam, Mek/EL</t>
  </si>
  <si>
    <t>Sand- og fedtfang, Kontruktioner</t>
  </si>
  <si>
    <t>Sand- og fedtfang, Mek/EL</t>
  </si>
  <si>
    <t>Slutafvanding, slam - højteknologisk (centrifuger), Mek/El</t>
  </si>
  <si>
    <t>Slutafvanding, slam - højteknologisk (centrifuger), Konstruktioner</t>
  </si>
  <si>
    <t>Slutafvanding, slam - højteknologisk (centrifuger), SRO</t>
  </si>
  <si>
    <t>Forafvanding, slam, Konstruktion</t>
  </si>
  <si>
    <t>Rådnetanke, slam,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</si>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</sst>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114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136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95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82</v>
      </c>
      <c r="C9" s="78"/>
      <c r="D9" s="78"/>
      <c r="E9" s="78"/>
      <c r="F9" s="79"/>
      <c r="G9" s="36">
        <v>1940375</v>
      </c>
      <c r="H9" s="10" t="s">
        <v>4</v>
      </c>
      <c r="I9" s="1"/>
    </row>
    <row r="10" spans="1:9" x14ac:dyDescent="0.25">
      <c r="A10" s="1"/>
      <c r="B10" s="77" t="s">
        <v>83</v>
      </c>
      <c r="C10" s="78"/>
      <c r="D10" s="78"/>
      <c r="E10" s="78"/>
      <c r="F10" s="79"/>
      <c r="G10" s="36">
        <v>1067500</v>
      </c>
      <c r="H10" s="10" t="s">
        <v>4</v>
      </c>
      <c r="I10" s="1"/>
    </row>
    <row r="11" spans="1:9" x14ac:dyDescent="0.25">
      <c r="A11" s="1"/>
      <c r="B11" s="73" t="s">
        <v>84</v>
      </c>
      <c r="C11" s="74"/>
      <c r="D11" s="74"/>
      <c r="E11" s="74"/>
      <c r="F11" s="75"/>
      <c r="G11" s="34">
        <f>G9-G10</f>
        <v>872875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85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86</v>
      </c>
      <c r="C15" s="78"/>
      <c r="D15" s="78"/>
      <c r="E15" s="78"/>
      <c r="F15" s="79"/>
      <c r="G15" s="36">
        <v>-10885</v>
      </c>
      <c r="H15" s="10" t="s">
        <v>4</v>
      </c>
      <c r="I15" s="1"/>
    </row>
    <row r="16" spans="1:9" x14ac:dyDescent="0.25">
      <c r="A16" s="1"/>
      <c r="B16" s="77" t="s">
        <v>87</v>
      </c>
      <c r="C16" s="78"/>
      <c r="D16" s="78"/>
      <c r="E16" s="78"/>
      <c r="F16" s="79"/>
      <c r="G16" s="36">
        <v>0</v>
      </c>
      <c r="H16" s="10" t="s">
        <v>4</v>
      </c>
      <c r="I16" s="1"/>
    </row>
    <row r="17" spans="1:9" x14ac:dyDescent="0.25">
      <c r="A17" s="1"/>
      <c r="B17" s="73" t="s">
        <v>88</v>
      </c>
      <c r="C17" s="74"/>
      <c r="D17" s="74"/>
      <c r="E17" s="74"/>
      <c r="F17" s="75"/>
      <c r="G17" s="34">
        <f>G15-G16</f>
        <v>-10885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96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97</v>
      </c>
      <c r="C21" s="78"/>
      <c r="D21" s="78"/>
      <c r="E21" s="78"/>
      <c r="F21" s="79"/>
      <c r="G21" s="36">
        <v>55500</v>
      </c>
      <c r="H21" s="10" t="s">
        <v>4</v>
      </c>
      <c r="I21" s="1"/>
    </row>
    <row r="22" spans="1:9" x14ac:dyDescent="0.25">
      <c r="A22" s="1"/>
      <c r="B22" s="77" t="s">
        <v>99</v>
      </c>
      <c r="C22" s="78"/>
      <c r="D22" s="78"/>
      <c r="E22" s="78"/>
      <c r="F22" s="79"/>
      <c r="G22" s="36">
        <v>50000</v>
      </c>
      <c r="H22" s="10" t="s">
        <v>4</v>
      </c>
      <c r="I22" s="1"/>
    </row>
    <row r="23" spans="1:9" x14ac:dyDescent="0.25">
      <c r="A23" s="1"/>
      <c r="B23" s="73" t="s">
        <v>98</v>
      </c>
      <c r="C23" s="74"/>
      <c r="D23" s="74"/>
      <c r="E23" s="74"/>
      <c r="F23" s="75"/>
      <c r="G23" s="34">
        <f>G21-G22</f>
        <v>5500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88" t="s">
        <v>89</v>
      </c>
      <c r="C26" s="89"/>
      <c r="D26" s="89"/>
      <c r="E26" s="89"/>
      <c r="F26" s="89"/>
      <c r="G26" s="89"/>
      <c r="H26" s="90"/>
      <c r="I26" s="1"/>
    </row>
    <row r="27" spans="1:9" ht="29.25" customHeight="1" x14ac:dyDescent="0.25">
      <c r="A27" s="1"/>
      <c r="B27" s="70" t="s">
        <v>100</v>
      </c>
      <c r="C27" s="71"/>
      <c r="D27" s="71"/>
      <c r="E27" s="71"/>
      <c r="F27" s="72"/>
      <c r="G27" s="36">
        <v>0</v>
      </c>
      <c r="H27" s="10" t="s">
        <v>4</v>
      </c>
      <c r="I27" s="1"/>
    </row>
    <row r="28" spans="1:9" x14ac:dyDescent="0.25">
      <c r="A28" s="1"/>
      <c r="B28" s="77" t="s">
        <v>101</v>
      </c>
      <c r="C28" s="78"/>
      <c r="D28" s="78"/>
      <c r="E28" s="78"/>
      <c r="F28" s="79"/>
      <c r="G28" s="36">
        <v>0</v>
      </c>
      <c r="H28" s="10" t="s">
        <v>4</v>
      </c>
      <c r="I28" s="1"/>
    </row>
    <row r="29" spans="1:9" ht="30" customHeight="1" x14ac:dyDescent="0.25">
      <c r="A29" s="1"/>
      <c r="B29" s="88" t="s">
        <v>102</v>
      </c>
      <c r="C29" s="89"/>
      <c r="D29" s="89"/>
      <c r="E29" s="89"/>
      <c r="F29" s="90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88" t="s">
        <v>90</v>
      </c>
      <c r="C32" s="89"/>
      <c r="D32" s="89"/>
      <c r="E32" s="89"/>
      <c r="F32" s="89"/>
      <c r="G32" s="89"/>
      <c r="H32" s="90"/>
      <c r="I32" s="1"/>
    </row>
    <row r="33" spans="1:9" x14ac:dyDescent="0.25">
      <c r="A33" s="1"/>
      <c r="B33" s="77" t="s">
        <v>91</v>
      </c>
      <c r="C33" s="78"/>
      <c r="D33" s="78"/>
      <c r="E33" s="78"/>
      <c r="F33" s="79"/>
      <c r="G33" s="36">
        <v>200000</v>
      </c>
      <c r="H33" s="10" t="s">
        <v>4</v>
      </c>
      <c r="I33" s="1"/>
    </row>
    <row r="34" spans="1:9" x14ac:dyDescent="0.25">
      <c r="A34" s="1"/>
      <c r="B34" s="77" t="s">
        <v>92</v>
      </c>
      <c r="C34" s="78"/>
      <c r="D34" s="78"/>
      <c r="E34" s="78"/>
      <c r="F34" s="79"/>
      <c r="G34" s="36">
        <v>400000</v>
      </c>
      <c r="H34" s="10" t="s">
        <v>4</v>
      </c>
      <c r="I34" s="1"/>
    </row>
    <row r="35" spans="1:9" x14ac:dyDescent="0.25">
      <c r="A35" s="1"/>
      <c r="B35" s="77" t="s">
        <v>93</v>
      </c>
      <c r="C35" s="78"/>
      <c r="D35" s="78"/>
      <c r="E35" s="78"/>
      <c r="F35" s="79"/>
      <c r="G35" s="20">
        <f>'Fane 6. Gen. inv. i 2015'!F28</f>
        <v>540549.18921568629</v>
      </c>
      <c r="H35" s="10" t="s">
        <v>4</v>
      </c>
      <c r="I35" s="1"/>
    </row>
    <row r="36" spans="1:9" x14ac:dyDescent="0.25">
      <c r="A36" s="1"/>
      <c r="B36" s="73" t="s">
        <v>90</v>
      </c>
      <c r="C36" s="74"/>
      <c r="D36" s="74"/>
      <c r="E36" s="74"/>
      <c r="F36" s="75"/>
      <c r="G36" s="34">
        <f>G35-G33+G35-G34</f>
        <v>481098.37843137258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137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50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52</v>
      </c>
      <c r="C9" s="82"/>
      <c r="D9" s="82"/>
      <c r="E9" s="82"/>
      <c r="F9" s="83"/>
      <c r="G9" s="37">
        <v>42317251</v>
      </c>
      <c r="H9" s="16" t="s">
        <v>4</v>
      </c>
      <c r="I9" s="1"/>
    </row>
    <row r="10" spans="1:9" x14ac:dyDescent="0.25">
      <c r="A10" s="1"/>
      <c r="B10" s="73" t="s">
        <v>53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54</v>
      </c>
      <c r="C11" s="78"/>
      <c r="D11" s="79"/>
      <c r="E11" s="36">
        <v>12440679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55</v>
      </c>
      <c r="C12" s="78"/>
      <c r="D12" s="79"/>
      <c r="E12" s="36">
        <v>1366007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56</v>
      </c>
      <c r="C13" s="78"/>
      <c r="D13" s="79"/>
      <c r="E13" s="36">
        <v>417392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57</v>
      </c>
      <c r="C14" s="78"/>
      <c r="D14" s="79"/>
      <c r="E14" s="36">
        <v>400000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58</v>
      </c>
      <c r="C15" s="82"/>
      <c r="D15" s="83"/>
      <c r="E15" s="33">
        <f>SUM(E11:E14)</f>
        <v>14624078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59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60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61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62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63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64</v>
      </c>
      <c r="C21" s="71"/>
      <c r="D21" s="72"/>
      <c r="E21" s="36">
        <v>-10887762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65</v>
      </c>
      <c r="C22" s="78"/>
      <c r="D22" s="79"/>
      <c r="E22" s="36">
        <v>-167014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66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67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68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69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70</v>
      </c>
      <c r="C27" s="82"/>
      <c r="D27" s="83"/>
      <c r="E27" s="33">
        <f>SUM(E20:E26)</f>
        <v>-11054776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71</v>
      </c>
      <c r="C28" s="82"/>
      <c r="D28" s="83"/>
      <c r="E28" s="33">
        <f>E15+E19+E27</f>
        <v>3569302</v>
      </c>
      <c r="F28" s="16" t="s">
        <v>4</v>
      </c>
      <c r="G28" s="31">
        <f>IF(E28&lt;0,0,-E28)</f>
        <v>-3569302</v>
      </c>
      <c r="H28" s="16" t="s">
        <v>4</v>
      </c>
      <c r="I28" s="1"/>
    </row>
    <row r="29" spans="1:9" x14ac:dyDescent="0.25">
      <c r="A29" s="1"/>
      <c r="B29" s="73" t="s">
        <v>72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72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131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132</v>
      </c>
      <c r="C32" s="71"/>
      <c r="D32" s="72"/>
      <c r="E32" s="36">
        <v>8984476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73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74</v>
      </c>
      <c r="C34" s="71"/>
      <c r="D34" s="72"/>
      <c r="E34" s="36">
        <v>22958441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75</v>
      </c>
      <c r="C35" s="82"/>
      <c r="D35" s="83"/>
      <c r="E35" s="33">
        <f>SUM(E32:E34)</f>
        <v>31942917</v>
      </c>
      <c r="F35" s="16" t="s">
        <v>4</v>
      </c>
      <c r="G35" s="33">
        <f>-E35</f>
        <v>-31942917</v>
      </c>
      <c r="H35" s="16" t="s">
        <v>4</v>
      </c>
      <c r="I35" s="1"/>
    </row>
    <row r="36" spans="1:9" x14ac:dyDescent="0.25">
      <c r="A36" s="1"/>
      <c r="B36" s="73" t="s">
        <v>51</v>
      </c>
      <c r="C36" s="74"/>
      <c r="D36" s="74"/>
      <c r="E36" s="74"/>
      <c r="F36" s="75"/>
      <c r="G36" s="34">
        <f>$G$9+$G$28+$G$30+$G$35</f>
        <v>6805032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138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40526789.690439284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20">
        <f>'Fane 3. Grundlag'!G11</f>
        <v>1947209.9646674998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655852.85533812037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44</v>
      </c>
      <c r="C12" s="82"/>
      <c r="D12" s="83"/>
      <c r="E12" s="33">
        <f>$E$9-$E$11</f>
        <v>39870936.835101165</v>
      </c>
      <c r="F12" s="17" t="s">
        <v>4</v>
      </c>
      <c r="G12" s="33">
        <f>E12</f>
        <v>39870936.835101165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67" t="s">
        <v>111</v>
      </c>
      <c r="C14" s="68"/>
      <c r="D14" s="69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872875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-10885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104</v>
      </c>
      <c r="C18" s="71"/>
      <c r="D18" s="72"/>
      <c r="E18" s="20">
        <f>'Fane 7. Korrektion af PL2015'!G23</f>
        <v>5500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70" t="s">
        <v>37</v>
      </c>
      <c r="C19" s="71"/>
      <c r="D19" s="72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70" t="s">
        <v>38</v>
      </c>
      <c r="C20" s="71"/>
      <c r="D20" s="72"/>
      <c r="E20" s="20">
        <f>'Fane 7. Korrektion af PL2015'!G36</f>
        <v>481098.37843137258</v>
      </c>
      <c r="F20" s="7" t="s">
        <v>4</v>
      </c>
      <c r="G20" s="14"/>
      <c r="H20" s="15"/>
      <c r="I20" s="1"/>
    </row>
    <row r="21" spans="1:9" x14ac:dyDescent="0.25">
      <c r="A21" s="1"/>
      <c r="B21" s="67" t="s">
        <v>39</v>
      </c>
      <c r="C21" s="68"/>
      <c r="D21" s="69"/>
      <c r="E21" s="33">
        <f>SUM(E16:E20)</f>
        <v>1348588.3784313726</v>
      </c>
      <c r="F21" s="17" t="s">
        <v>4</v>
      </c>
      <c r="G21" s="33">
        <f>E21</f>
        <v>1348588.3784313726</v>
      </c>
      <c r="H21" s="17" t="s">
        <v>4</v>
      </c>
      <c r="I21" s="1"/>
    </row>
    <row r="22" spans="1:9" x14ac:dyDescent="0.25">
      <c r="A22" s="1"/>
      <c r="B22" s="73" t="s">
        <v>33</v>
      </c>
      <c r="C22" s="74"/>
      <c r="D22" s="74"/>
      <c r="E22" s="74"/>
      <c r="F22" s="74"/>
      <c r="G22" s="74"/>
      <c r="H22" s="75"/>
      <c r="I22" s="1"/>
    </row>
    <row r="23" spans="1:9" x14ac:dyDescent="0.25">
      <c r="A23" s="1"/>
      <c r="B23" s="67" t="s">
        <v>34</v>
      </c>
      <c r="C23" s="68"/>
      <c r="D23" s="69"/>
      <c r="E23" s="33">
        <f>'Fane 8. Kontrol af PL2015'!G36</f>
        <v>6805032</v>
      </c>
      <c r="F23" s="17" t="s">
        <v>4</v>
      </c>
      <c r="G23" s="33">
        <f>E23</f>
        <v>6805032</v>
      </c>
      <c r="H23" s="17" t="s">
        <v>4</v>
      </c>
      <c r="I23" s="1"/>
    </row>
    <row r="24" spans="1:9" x14ac:dyDescent="0.25">
      <c r="A24" s="1"/>
      <c r="B24" s="73" t="s">
        <v>40</v>
      </c>
      <c r="C24" s="74"/>
      <c r="D24" s="74"/>
      <c r="E24" s="74"/>
      <c r="F24" s="75"/>
      <c r="G24" s="34">
        <f>G12+G14+G21+G23</f>
        <v>48024557.213532537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6:D16"/>
    <mergeCell ref="B21:D21"/>
    <mergeCell ref="B18:D18"/>
    <mergeCell ref="B24:F24"/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41</v>
      </c>
      <c r="C9" s="71"/>
      <c r="D9" s="72"/>
      <c r="E9" s="35">
        <f>'Fane 2.1. Økonomisk ramme 2017'!$E$9-'Fane 2.1. Økonomisk ramme 2017'!$E$11</f>
        <v>39870936.835101165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2.1. Økonomisk ramme 2017'!$E$10</f>
        <v>1947209.9646674998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506360.89780578477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652891.08942869899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39724406.643478252</v>
      </c>
      <c r="F13" s="17" t="s">
        <v>4</v>
      </c>
      <c r="G13" s="33">
        <f>E13</f>
        <v>39724406.643478252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111</v>
      </c>
      <c r="C15" s="68"/>
      <c r="D15" s="69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43</v>
      </c>
      <c r="C16" s="74"/>
      <c r="D16" s="74"/>
      <c r="E16" s="74"/>
      <c r="F16" s="75"/>
      <c r="G16" s="34">
        <f>G13+G15</f>
        <v>39724406.643478252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45</v>
      </c>
      <c r="C9" s="71"/>
      <c r="D9" s="72"/>
      <c r="E9" s="35">
        <f>'Fane 2.2. Økonomisk ramme 2018'!$E$9*1.0127-'Fane 2.2. Økonomisk ramme 2018'!$E$12</f>
        <v>39724406.643478245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2.2. Økonomisk ramme 2018'!$E$10*1.0127</f>
        <v>1971939.5312187769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504499.96437217371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649942.69855794776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39578963.909292467</v>
      </c>
      <c r="F13" s="17" t="s">
        <v>4</v>
      </c>
      <c r="G13" s="33">
        <f>E13</f>
        <v>39578963.909292467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111</v>
      </c>
      <c r="C15" s="68"/>
      <c r="D15" s="69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46</v>
      </c>
      <c r="C16" s="74"/>
      <c r="D16" s="74"/>
      <c r="E16" s="74"/>
      <c r="F16" s="75"/>
      <c r="G16" s="34">
        <f>G13+G15</f>
        <v>39578963.909292467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47</v>
      </c>
      <c r="C9" s="71"/>
      <c r="D9" s="72"/>
      <c r="E9" s="35">
        <f>'Fane 2.3. Økonomisk ramme 2019'!$E$9*1.0127-'Fane 2.3. Økonomisk ramme 2019'!$E$12</f>
        <v>39578963.909292467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2.3. Økonomisk ramme 2019'!$E$10*1.0127</f>
        <v>1996983.1632652553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502652.84164801432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647007.62232552981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39434609.128614947</v>
      </c>
      <c r="F13" s="17" t="s">
        <v>4</v>
      </c>
      <c r="G13" s="33">
        <f>E13</f>
        <v>39434609.128614947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111</v>
      </c>
      <c r="C15" s="68"/>
      <c r="D15" s="69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48</v>
      </c>
      <c r="C16" s="74"/>
      <c r="D16" s="74"/>
      <c r="E16" s="74"/>
      <c r="F16" s="75"/>
      <c r="G16" s="34">
        <f>G13+G15</f>
        <v>39434609.128614947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tabSelected="1" view="pageLayout" zoomScaleNormal="100" workbookViewId="0">
      <selection activeCell="G14" sqref="G14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105</v>
      </c>
      <c r="C9" s="78"/>
      <c r="D9" s="78"/>
      <c r="E9" s="78"/>
      <c r="F9" s="79"/>
      <c r="G9" s="36">
        <v>22299649.872638211</v>
      </c>
      <c r="H9" s="10" t="s">
        <v>4</v>
      </c>
      <c r="I9" s="1"/>
    </row>
    <row r="10" spans="1:9" x14ac:dyDescent="0.25">
      <c r="A10" s="1"/>
      <c r="B10" s="77" t="s">
        <v>106</v>
      </c>
      <c r="C10" s="78"/>
      <c r="D10" s="78"/>
      <c r="E10" s="78"/>
      <c r="F10" s="79"/>
      <c r="G10" s="36">
        <v>16279929.853133578</v>
      </c>
      <c r="H10" s="10" t="s">
        <v>4</v>
      </c>
      <c r="I10" s="1"/>
    </row>
    <row r="11" spans="1:9" x14ac:dyDescent="0.25">
      <c r="A11" s="1"/>
      <c r="B11" s="77" t="s">
        <v>107</v>
      </c>
      <c r="C11" s="78"/>
      <c r="D11" s="78"/>
      <c r="E11" s="78"/>
      <c r="F11" s="79"/>
      <c r="G11" s="36">
        <v>1947209.9646674998</v>
      </c>
      <c r="H11" s="10" t="s">
        <v>4</v>
      </c>
      <c r="I11" s="1"/>
    </row>
    <row r="12" spans="1:9" x14ac:dyDescent="0.25">
      <c r="A12" s="1"/>
      <c r="B12" s="73" t="s">
        <v>49</v>
      </c>
      <c r="C12" s="74"/>
      <c r="D12" s="74"/>
      <c r="E12" s="74"/>
      <c r="F12" s="75"/>
      <c r="G12" s="34">
        <f>SUM(G9:G11)</f>
        <v>40526789.690439284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133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113</v>
      </c>
      <c r="C9" s="78"/>
      <c r="D9" s="78"/>
      <c r="E9" s="78"/>
      <c r="F9" s="79"/>
      <c r="G9" s="20">
        <f>'Fane 3. Grundlag'!G12-'Fane 3. Grundlag'!G11</f>
        <v>38579579.725771785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76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655852.85533812037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134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110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78</v>
      </c>
      <c r="C9" s="78"/>
      <c r="D9" s="78"/>
      <c r="E9" s="78"/>
      <c r="F9" s="79"/>
      <c r="G9" s="36">
        <v>0</v>
      </c>
      <c r="H9" s="10" t="s">
        <v>4</v>
      </c>
      <c r="I9" s="1"/>
    </row>
    <row r="10" spans="1:9" x14ac:dyDescent="0.25">
      <c r="A10" s="1"/>
      <c r="B10" s="77" t="s">
        <v>79</v>
      </c>
      <c r="C10" s="78"/>
      <c r="D10" s="78"/>
      <c r="E10" s="78"/>
      <c r="F10" s="79"/>
      <c r="G10" s="36">
        <v>0</v>
      </c>
      <c r="H10" s="10" t="s">
        <v>4</v>
      </c>
      <c r="I10" s="1"/>
    </row>
    <row r="11" spans="1:9" x14ac:dyDescent="0.25">
      <c r="A11" s="1"/>
      <c r="B11" s="84" t="s">
        <v>94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80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3" t="s">
        <v>77</v>
      </c>
      <c r="C13" s="74"/>
      <c r="D13" s="74"/>
      <c r="E13" s="74"/>
      <c r="F13" s="75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RowHeight="15" x14ac:dyDescent="0.25"/>
  <cols>
    <col min="1" max="1" width="5.140625" customWidth="1"/>
    <col min="2" max="2" width="37.570312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135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7" t="s">
        <v>3</v>
      </c>
      <c r="G9" s="87"/>
      <c r="H9" s="1"/>
    </row>
    <row r="10" spans="1:8" x14ac:dyDescent="0.25">
      <c r="A10" s="1"/>
      <c r="B10" s="41" t="s">
        <v>115</v>
      </c>
      <c r="C10" s="39">
        <v>2015</v>
      </c>
      <c r="D10" s="39">
        <v>5</v>
      </c>
      <c r="E10" s="36">
        <v>390165</v>
      </c>
      <c r="F10" s="20">
        <f>E10/D10</f>
        <v>78033</v>
      </c>
      <c r="G10" s="10" t="s">
        <v>4</v>
      </c>
      <c r="H10" s="1"/>
    </row>
    <row r="11" spans="1:8" x14ac:dyDescent="0.25">
      <c r="A11" s="1"/>
      <c r="B11" s="41" t="s">
        <v>116</v>
      </c>
      <c r="C11" s="39">
        <v>2015</v>
      </c>
      <c r="D11" s="39">
        <v>10</v>
      </c>
      <c r="E11" s="36">
        <v>403644</v>
      </c>
      <c r="F11" s="20">
        <f t="shared" ref="F11:F22" si="0">E11/D11</f>
        <v>40364.400000000001</v>
      </c>
      <c r="G11" s="10" t="s">
        <v>4</v>
      </c>
      <c r="H11" s="1"/>
    </row>
    <row r="12" spans="1:8" x14ac:dyDescent="0.25">
      <c r="A12" s="1"/>
      <c r="B12" s="41" t="s">
        <v>117</v>
      </c>
      <c r="C12" s="39">
        <v>2015</v>
      </c>
      <c r="D12" s="39">
        <v>60</v>
      </c>
      <c r="E12" s="36">
        <v>1060411</v>
      </c>
      <c r="F12" s="20">
        <f t="shared" si="0"/>
        <v>17673.516666666666</v>
      </c>
      <c r="G12" s="10" t="s">
        <v>4</v>
      </c>
      <c r="H12" s="1"/>
    </row>
    <row r="13" spans="1:8" x14ac:dyDescent="0.25">
      <c r="A13" s="1"/>
      <c r="B13" s="41" t="s">
        <v>118</v>
      </c>
      <c r="C13" s="39">
        <v>2015</v>
      </c>
      <c r="D13" s="39">
        <v>20</v>
      </c>
      <c r="E13" s="36">
        <v>293683</v>
      </c>
      <c r="F13" s="20">
        <f t="shared" si="0"/>
        <v>14684.15</v>
      </c>
      <c r="G13" s="10" t="s">
        <v>4</v>
      </c>
      <c r="H13" s="1"/>
    </row>
    <row r="14" spans="1:8" x14ac:dyDescent="0.25">
      <c r="A14" s="1"/>
      <c r="B14" s="41" t="s">
        <v>119</v>
      </c>
      <c r="C14" s="39">
        <v>2015</v>
      </c>
      <c r="D14" s="39">
        <v>20</v>
      </c>
      <c r="E14" s="36">
        <v>192589</v>
      </c>
      <c r="F14" s="20">
        <f t="shared" si="0"/>
        <v>9629.4500000000007</v>
      </c>
      <c r="G14" s="10" t="s">
        <v>4</v>
      </c>
      <c r="H14" s="1"/>
    </row>
    <row r="15" spans="1:8" x14ac:dyDescent="0.25">
      <c r="A15" s="1"/>
      <c r="B15" s="41" t="s">
        <v>120</v>
      </c>
      <c r="C15" s="39">
        <v>2015</v>
      </c>
      <c r="D15" s="39">
        <v>60</v>
      </c>
      <c r="E15" s="36">
        <v>847635</v>
      </c>
      <c r="F15" s="20">
        <f t="shared" si="0"/>
        <v>14127.25</v>
      </c>
      <c r="G15" s="10" t="s">
        <v>4</v>
      </c>
      <c r="H15" s="1"/>
    </row>
    <row r="16" spans="1:8" x14ac:dyDescent="0.25">
      <c r="A16" s="1"/>
      <c r="B16" s="41" t="s">
        <v>121</v>
      </c>
      <c r="C16" s="39">
        <v>2015</v>
      </c>
      <c r="D16" s="39">
        <v>20</v>
      </c>
      <c r="E16" s="36">
        <v>2115729</v>
      </c>
      <c r="F16" s="20">
        <f t="shared" si="0"/>
        <v>105786.45</v>
      </c>
      <c r="G16" s="10" t="s">
        <v>4</v>
      </c>
      <c r="H16" s="1"/>
    </row>
    <row r="17" spans="1:8" x14ac:dyDescent="0.25">
      <c r="A17" s="1"/>
      <c r="B17" s="41" t="s">
        <v>122</v>
      </c>
      <c r="C17" s="39">
        <v>2015</v>
      </c>
      <c r="D17" s="39">
        <v>10</v>
      </c>
      <c r="E17" s="36">
        <v>1354470</v>
      </c>
      <c r="F17" s="20">
        <f t="shared" si="0"/>
        <v>135447</v>
      </c>
      <c r="G17" s="10" t="s">
        <v>4</v>
      </c>
      <c r="H17" s="1"/>
    </row>
    <row r="18" spans="1:8" x14ac:dyDescent="0.25">
      <c r="A18" s="1"/>
      <c r="B18" s="41" t="s">
        <v>123</v>
      </c>
      <c r="C18" s="39">
        <v>2015</v>
      </c>
      <c r="D18" s="39">
        <v>20</v>
      </c>
      <c r="E18" s="36">
        <v>67430</v>
      </c>
      <c r="F18" s="20">
        <f t="shared" si="0"/>
        <v>3371.5</v>
      </c>
      <c r="G18" s="10" t="s">
        <v>4</v>
      </c>
      <c r="H18" s="1"/>
    </row>
    <row r="19" spans="1:8" x14ac:dyDescent="0.25">
      <c r="A19" s="1"/>
      <c r="B19" s="41" t="s">
        <v>124</v>
      </c>
      <c r="C19" s="39">
        <v>2015</v>
      </c>
      <c r="D19" s="39">
        <v>60</v>
      </c>
      <c r="E19" s="36">
        <v>129142</v>
      </c>
      <c r="F19" s="20">
        <f t="shared" si="0"/>
        <v>2152.3666666666668</v>
      </c>
      <c r="G19" s="10" t="s">
        <v>4</v>
      </c>
      <c r="H19" s="1"/>
    </row>
    <row r="20" spans="1:8" x14ac:dyDescent="0.25">
      <c r="A20" s="1"/>
      <c r="B20" s="41" t="s">
        <v>125</v>
      </c>
      <c r="C20" s="39">
        <v>2015</v>
      </c>
      <c r="D20" s="39">
        <v>20</v>
      </c>
      <c r="E20" s="36">
        <v>30004</v>
      </c>
      <c r="F20" s="20">
        <f t="shared" si="0"/>
        <v>1500.2</v>
      </c>
      <c r="G20" s="10" t="s">
        <v>4</v>
      </c>
      <c r="H20" s="1"/>
    </row>
    <row r="21" spans="1:8" x14ac:dyDescent="0.25">
      <c r="A21" s="1"/>
      <c r="B21" s="41" t="s">
        <v>126</v>
      </c>
      <c r="C21" s="39">
        <v>2015</v>
      </c>
      <c r="D21" s="39">
        <v>20</v>
      </c>
      <c r="E21" s="36">
        <v>58498</v>
      </c>
      <c r="F21" s="20">
        <f t="shared" si="0"/>
        <v>2924.9</v>
      </c>
      <c r="G21" s="10" t="s">
        <v>4</v>
      </c>
      <c r="H21" s="1"/>
    </row>
    <row r="22" spans="1:8" x14ac:dyDescent="0.25">
      <c r="A22" s="1"/>
      <c r="B22" s="41" t="s">
        <v>127</v>
      </c>
      <c r="C22" s="39">
        <v>2015</v>
      </c>
      <c r="D22" s="39">
        <v>60</v>
      </c>
      <c r="E22" s="36">
        <v>2211300</v>
      </c>
      <c r="F22" s="20">
        <f t="shared" si="0"/>
        <v>36855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20</v>
      </c>
      <c r="E23" s="36">
        <v>543946</v>
      </c>
      <c r="F23" s="20">
        <f t="shared" ref="F23:F27" si="1">E23/D23</f>
        <v>27197.3</v>
      </c>
      <c r="G23" s="10" t="s">
        <v>4</v>
      </c>
      <c r="H23" s="1"/>
    </row>
    <row r="24" spans="1:8" x14ac:dyDescent="0.25">
      <c r="A24" s="1"/>
      <c r="B24" s="41" t="s">
        <v>128</v>
      </c>
      <c r="C24" s="39">
        <v>2015</v>
      </c>
      <c r="D24" s="39">
        <v>10</v>
      </c>
      <c r="E24" s="36">
        <v>224240</v>
      </c>
      <c r="F24" s="20">
        <f t="shared" si="1"/>
        <v>22424</v>
      </c>
      <c r="G24" s="10" t="s">
        <v>4</v>
      </c>
      <c r="H24" s="1"/>
    </row>
    <row r="25" spans="1:8" x14ac:dyDescent="0.25">
      <c r="A25" s="1"/>
      <c r="B25" s="41" t="s">
        <v>129</v>
      </c>
      <c r="C25" s="39">
        <v>2015</v>
      </c>
      <c r="D25" s="39">
        <v>34</v>
      </c>
      <c r="E25" s="36">
        <v>264996</v>
      </c>
      <c r="F25" s="20">
        <f t="shared" si="1"/>
        <v>7794</v>
      </c>
      <c r="G25" s="10" t="s">
        <v>4</v>
      </c>
      <c r="H25" s="1"/>
    </row>
    <row r="26" spans="1:8" x14ac:dyDescent="0.25">
      <c r="A26" s="1"/>
      <c r="B26" s="41" t="s">
        <v>130</v>
      </c>
      <c r="C26" s="39">
        <v>2015</v>
      </c>
      <c r="D26" s="39">
        <v>34</v>
      </c>
      <c r="E26" s="36">
        <v>382505</v>
      </c>
      <c r="F26" s="20">
        <f t="shared" si="1"/>
        <v>11250.14705882353</v>
      </c>
      <c r="G26" s="10" t="s">
        <v>4</v>
      </c>
      <c r="H26" s="1"/>
    </row>
    <row r="27" spans="1:8" x14ac:dyDescent="0.25">
      <c r="A27" s="1"/>
      <c r="B27" s="41" t="s">
        <v>127</v>
      </c>
      <c r="C27" s="39">
        <v>2015</v>
      </c>
      <c r="D27" s="39">
        <v>34</v>
      </c>
      <c r="E27" s="36">
        <v>317375</v>
      </c>
      <c r="F27" s="20">
        <f t="shared" si="1"/>
        <v>9334.5588235294126</v>
      </c>
      <c r="G27" s="10" t="s">
        <v>4</v>
      </c>
      <c r="H27" s="1"/>
    </row>
    <row r="28" spans="1:8" x14ac:dyDescent="0.25">
      <c r="A28" s="1"/>
      <c r="B28" s="73" t="s">
        <v>5</v>
      </c>
      <c r="C28" s="74"/>
      <c r="D28" s="74"/>
      <c r="E28" s="75"/>
      <c r="F28" s="34">
        <f>SUM(F10:F27)</f>
        <v>540549.18921568629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2016-12-08T15:29:56Z</dcterms:modified>
</cp:coreProperties>
</file>