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<sst xmlns="http://schemas.openxmlformats.org/spreadsheetml/2006/main" count="108" uniqueCount="74">
  <si>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</si>
  <si>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</si>
  <si>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</si>
  <si>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</si>
  <si>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</si>
  <si>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</si>
  <si>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</si>
  <si>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</si>
  <si>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</si>
  <si>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</si>
  <si>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</si>
  <si>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</si>
  <si>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</si>
  <si>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</si>
  <si>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</si>
  <si>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</si>
  <si>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</si>
  <si>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</si>
  <si>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</si>
  <si>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</si>
  <si>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</si>
  <si>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</si>
  <si>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Risteanlæg, Hanstholm Renseanlæg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</si>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</sst>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2" fontId="26" fillId="0" borderId="0"/>
    <xf numFmtId="172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6" applyFill="0" applyAlignment="0" applyProtection="0"/>
    <xf numFmtId="168" fontId="20" fillId="0" borderId="16" applyFill="0" applyAlignment="0" applyProtection="0"/>
    <xf numFmtId="169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4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165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6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3" fillId="0" borderId="0" xfId="27330" applyNumberFormat="1" applyFont="1"/>
    <xf numFmtId="166" fontId="0" fillId="0" borderId="18" xfId="27330" applyNumberFormat="1" applyFont="1" applyBorder="1"/>
    <xf numFmtId="166" fontId="0" fillId="0" borderId="23" xfId="27330" applyNumberFormat="1" applyFont="1" applyFill="1" applyBorder="1"/>
    <xf numFmtId="166" fontId="0" fillId="0" borderId="0" xfId="27330" applyNumberFormat="1" applyFont="1" applyFill="1" applyBorder="1"/>
    <xf numFmtId="166" fontId="0" fillId="0" borderId="18" xfId="27330" applyNumberFormat="1" applyFont="1" applyFill="1" applyBorder="1"/>
    <xf numFmtId="166" fontId="3" fillId="0" borderId="0" xfId="27330" applyNumberFormat="1" applyFont="1" applyFill="1" applyBorder="1"/>
    <xf numFmtId="166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6" fontId="3" fillId="0" borderId="2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6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6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6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6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6" fontId="0" fillId="0" borderId="0" xfId="27330" applyNumberFormat="1" applyFont="1" applyBorder="1" applyAlignment="1">
      <alignment wrapText="1"/>
    </xf>
    <xf numFmtId="0" fontId="3" fillId="0" borderId="25" xfId="0" applyFont="1" applyBorder="1"/>
    <xf numFmtId="0" fontId="0" fillId="0" borderId="24" xfId="0" applyFont="1" applyBorder="1" applyAlignment="1">
      <alignment wrapText="1"/>
    </xf>
    <xf numFmtId="166" fontId="0" fillId="0" borderId="24" xfId="27330" applyNumberFormat="1" applyFont="1" applyBorder="1"/>
    <xf numFmtId="0" fontId="0" fillId="0" borderId="24" xfId="0" applyBorder="1"/>
    <xf numFmtId="166" fontId="3" fillId="0" borderId="21" xfId="0" applyNumberFormat="1" applyFont="1" applyFill="1" applyBorder="1" applyAlignment="1">
      <alignment horizontal="left"/>
    </xf>
    <xf numFmtId="166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0" sqref="B10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22034233.76527575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55114.684999999998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14642.640266666664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22103991.090542417</v>
      </c>
      <c r="C5" s="62" t="s">
        <v>11</v>
      </c>
    </row>
    <row r="6" spans="1:3" x14ac:dyDescent="0.25">
      <c r="A6" s="47" t="s">
        <v>0</v>
      </c>
      <c r="B6" s="38">
        <f>Investeringer!E3</f>
        <v>13236055.351507833</v>
      </c>
      <c r="C6" s="23" t="s">
        <v>11</v>
      </c>
    </row>
    <row r="7" spans="1:3" x14ac:dyDescent="0.25">
      <c r="A7" s="4" t="s">
        <v>1</v>
      </c>
      <c r="B7" s="35">
        <f>Investeringer!F3</f>
        <v>2500429.1895037307</v>
      </c>
      <c r="C7" t="s">
        <v>11</v>
      </c>
    </row>
    <row r="8" spans="1:3" x14ac:dyDescent="0.25">
      <c r="A8" s="4" t="s">
        <v>2</v>
      </c>
      <c r="B8" s="35">
        <f>Investeringer!G3</f>
        <v>400000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604</v>
      </c>
      <c r="C9" t="s">
        <v>11</v>
      </c>
    </row>
    <row r="10" spans="1:3" s="22" customFormat="1" x14ac:dyDescent="0.25">
      <c r="A10" s="3" t="s">
        <v>47</v>
      </c>
      <c r="B10" s="48">
        <f>SUM(B6:B9)</f>
        <v>16137088.541011564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1930125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1930125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40171204.631553978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40526789.690439284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17609315</v>
      </c>
      <c r="C2" s="49">
        <v>0</v>
      </c>
      <c r="D2" s="49">
        <f>B2+C2</f>
        <v>17609315</v>
      </c>
      <c r="E2" s="50">
        <f>D2</f>
        <v>17609315</v>
      </c>
      <c r="F2" s="49">
        <v>25443959.287084389</v>
      </c>
      <c r="G2" s="49">
        <v>0</v>
      </c>
      <c r="H2" s="49">
        <f>F2-G2</f>
        <v>25443959.287084389</v>
      </c>
      <c r="I2" s="49">
        <f>AVERAGEIF(E2:E4,"&lt;&gt;0")</f>
        <v>17967741.340894666</v>
      </c>
      <c r="J2" s="49">
        <v>22034233.76527575</v>
      </c>
      <c r="K2" s="39">
        <f>IF(H2&gt;I2,IF(I2&gt;J2,I2,J2),H2)</f>
        <v>22034233.76527575</v>
      </c>
    </row>
    <row r="3" spans="1:11" s="23" customFormat="1" x14ac:dyDescent="0.25">
      <c r="A3" s="28">
        <v>2014</v>
      </c>
      <c r="B3" s="49">
        <v>16507103</v>
      </c>
      <c r="C3" s="49"/>
      <c r="D3" s="49">
        <f t="shared" ref="D3:D4" si="0">B3+C3</f>
        <v>16507103</v>
      </c>
      <c r="E3" s="50">
        <f>D3*Pristalsregulering!C7</f>
        <v>16520308.682399999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19465807</v>
      </c>
      <c r="C4" s="49"/>
      <c r="D4" s="49">
        <f t="shared" si="0"/>
        <v>19465807</v>
      </c>
      <c r="E4" s="50">
        <f>D4*Pristalsregulering!$C$6*Pristalsregulering!$C$7</f>
        <v>19773600.340283994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5" width="0" hidden="1" customWidth="1"/>
    <col min="56" max="56" width="9.140625" hidden="1" customWidth="1"/>
    <col min="57" max="117" width="0" hidden="1" customWidth="1"/>
    <col min="118" max="118" width="9.140625" hidden="1" customWidth="1"/>
    <col min="119" max="167" width="0" hidden="1" customWidth="1"/>
    <col min="168" max="168" width="9.140625" hidden="1" customWidth="1"/>
    <col min="169" max="229" width="0" hidden="1" customWidth="1"/>
    <col min="230" max="230" width="9.140625" hidden="1" customWidth="1"/>
    <col min="231" max="279" width="0" hidden="1" customWidth="1"/>
    <col min="280" max="280" width="9.140625" hidden="1" customWidth="1"/>
    <col min="281" max="291" width="0" hidden="1" customWidth="1"/>
    <col min="292" max="292" width="9.140625" hidden="1" customWidth="1"/>
    <col min="293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30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55114.684999999998</v>
      </c>
      <c r="E3" s="57">
        <f>SUM(D3:D3)</f>
        <v>55114.684999999998</v>
      </c>
    </row>
    <row r="4" spans="1:5" x14ac:dyDescent="0.25">
      <c r="A4" s="28">
        <v>2015</v>
      </c>
      <c r="B4" s="35">
        <v>55500</v>
      </c>
      <c r="C4" s="45">
        <f>B4</f>
        <v>55500</v>
      </c>
      <c r="D4" s="75"/>
      <c r="E4" s="54"/>
    </row>
    <row r="5" spans="1:5" x14ac:dyDescent="0.25">
      <c r="A5" s="28">
        <v>2014</v>
      </c>
      <c r="B5" s="35">
        <v>55200</v>
      </c>
      <c r="C5" s="45">
        <f>B5*Pristalsregulering!$C$7</f>
        <v>55244.159999999996</v>
      </c>
      <c r="D5" s="75"/>
      <c r="E5" s="45"/>
    </row>
    <row r="6" spans="1:5" x14ac:dyDescent="0.25">
      <c r="A6" s="28">
        <v>2013</v>
      </c>
      <c r="B6" s="35">
        <v>53750</v>
      </c>
      <c r="C6" s="45">
        <f>B6*Pristalsregulering!$C$7*Pristalsregulering!$C$6</f>
        <v>54599.89499999999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0</v>
      </c>
      <c r="D3" s="42">
        <v>0</v>
      </c>
      <c r="E3" s="41">
        <f>B3</f>
        <v>10250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14642.640266666664</v>
      </c>
    </row>
    <row r="4" spans="1:8" x14ac:dyDescent="0.25">
      <c r="A4" s="31">
        <v>2014</v>
      </c>
      <c r="B4" s="41">
        <v>9900</v>
      </c>
      <c r="C4" s="42">
        <v>0</v>
      </c>
      <c r="D4" s="42">
        <v>0</v>
      </c>
      <c r="E4" s="41">
        <f>B4*Pristalsregulering!$C$7</f>
        <v>9907.9199999999983</v>
      </c>
      <c r="F4" s="42">
        <f>C4*Pristalsregulering!$C$7</f>
        <v>0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23400</v>
      </c>
      <c r="C5" s="42">
        <v>0</v>
      </c>
      <c r="D5" s="42">
        <v>0</v>
      </c>
      <c r="E5" s="41">
        <f>B5*Pristalsregulering!$C$7*Pristalsregulering!$C$6</f>
        <v>23770.000799999994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12157681.577883635</v>
      </c>
      <c r="C3" s="38">
        <v>2442433.023607844</v>
      </c>
      <c r="D3" s="40">
        <v>400000</v>
      </c>
      <c r="E3" s="35">
        <f>B3*Pristalsregulering!C2*Pristalsregulering!C3*Pristalsregulering!C4*Pristalsregulering!C5*Pristalsregulering!C6*Pristalsregulering!C7</f>
        <v>13236055.351507833</v>
      </c>
      <c r="F3" s="35">
        <v>2500429.1895037307</v>
      </c>
      <c r="G3" s="35">
        <f>D3</f>
        <v>400000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C4" sqref="C4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604</v>
      </c>
      <c r="D3" s="38">
        <v>0</v>
      </c>
      <c r="E3" s="40">
        <v>0</v>
      </c>
      <c r="F3" s="38">
        <f>B3</f>
        <v>0</v>
      </c>
      <c r="G3" s="38">
        <f>C3</f>
        <v>604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604</v>
      </c>
      <c r="L3" s="43">
        <f>AVERAGE(H3:H5)+AVERAGE(I3:I5)</f>
        <v>0</v>
      </c>
      <c r="M3" s="44">
        <f>SUM(J3:L3)</f>
        <v>604</v>
      </c>
      <c r="N3" s="23"/>
    </row>
    <row r="4" spans="1:14" x14ac:dyDescent="0.25">
      <c r="A4" s="28">
        <v>2014</v>
      </c>
      <c r="B4" s="45">
        <v>0</v>
      </c>
      <c r="C4" s="38">
        <v>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4.0031999999999996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4.0632479999999989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1897602</v>
      </c>
      <c r="I2" s="42">
        <v>0</v>
      </c>
      <c r="J2" s="42"/>
      <c r="K2" s="42"/>
      <c r="L2" s="43">
        <v>0</v>
      </c>
      <c r="M2" s="44">
        <f>SUM(B2:L2)</f>
        <v>1930125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2016-12-08T15:28:48Z</dcterms:modified>
</cp:coreProperties>
</file>