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F11" i="2"/>
  <c r="F12" i="2"/>
  <c r="C9" i="12" l="1"/>
  <c r="C11" i="12" s="1"/>
  <c r="C31" i="8" s="1"/>
  <c r="E31" i="8" s="1"/>
  <c r="F8" i="2" l="1"/>
  <c r="F8" i="7"/>
  <c r="F13" i="7" s="1"/>
  <c r="F14" i="7" s="1"/>
  <c r="F13" i="2" l="1"/>
  <c r="C9" i="10" s="1"/>
  <c r="C15" i="11" l="1"/>
  <c r="C28" i="8" s="1"/>
  <c r="C14" i="4"/>
  <c r="C26" i="8" s="1"/>
  <c r="C26" i="3"/>
  <c r="C24" i="8" s="1"/>
  <c r="F15" i="7"/>
  <c r="C18" i="8" s="1"/>
  <c r="C20" i="3"/>
  <c r="C23" i="8" s="1"/>
  <c r="C9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<sst xmlns="http://schemas.openxmlformats.org/spreadsheetml/2006/main" count="372" uniqueCount="198">
  <si>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</si>
  <si>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</si>
  <si>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</si>
  <si>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</si>
  <si>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</si>
  <si>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</si>
  <si>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</si>
  <si>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</si>
  <si>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</si>
  <si>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</si>
  <si>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</si>
  <si>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</si>
  <si>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</si>
  <si>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</si>
  <si>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</si>
  <si>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</si>
  <si>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</si>
  <si>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</si>
  <si>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</si>
  <si>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</si>
  <si>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</si>
  <si>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</si>
  <si>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</si>
  <si>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</si>
  <si>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</si>
  <si>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</si>
  <si>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</si>
  <si>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</si>
  <si>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</si>
  <si>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</si>
  <si>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</si>
  <si>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</si>
  <si>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</si>
  <si>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</si>
  <si>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</si>
  <si>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</si>
  <si>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</si>
  <si>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</si>
  <si>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</si>
  <si>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</si>
  <si>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</si>
  <si>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</si>
  <si>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</si>
  <si>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</si>
  <si>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</si>
  <si>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</si>
  <si>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</si>
  <si>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</si>
  <si>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</si>
  <si>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</si>
  <si>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</si>
  <si>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</si>
  <si>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</si>
  <si>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</si>
  <si>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</si>
  <si>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</si>
  <si>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</si>
  <si>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</si>
  <si>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</si>
  <si>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</si>
  <si>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</si>
  <si>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</si>
  <si>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</si>
  <si>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</si>
  <si>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</si>
  <si>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</si>
  <si>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</si>
  <si>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</si>
  <si>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</si>
  <si>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</si>
  <si>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</si>
  <si>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</si>
  <si>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</si>
  <si>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</si>
  <si>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</si>
  <si>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</si>
  <si>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</si>
  <si>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</si>
  <si>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</si>
  <si>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</si>
  <si>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</si>
  <si>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</si>
  <si>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</si>
  <si>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</si>
  <si>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</si>
  <si>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</si>
  <si>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</si>
  <si>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</si>
  <si>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</si>
  <si>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</si>
  <si>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</si>
  <si>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</si>
  <si>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</si>
  <si>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</si>
  <si>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</si>
  <si>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</si>
  <si>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</si>
  <si>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</si>
  <si>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</si>
  <si>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</si>
  <si>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</si>
  <si>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</si>
  <si>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</si>
  <si>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</si>
  <si>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</si>
  <si>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</si>
  <si>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</si>
  <si>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</si>
  <si>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</si>
  <si>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</si>
  <si>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</si>
  <si>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</si>
  <si>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</si>
  <si>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</si>
  <si>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</si>
  <si>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</si>
  <si>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</si>
  <si>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</si>
  <si>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</si>
  <si>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</si>
  <si>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</si>
  <si>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</si>
  <si>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</si>
  <si>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</si>
  <si>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</si>
  <si>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</si>
  <si>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</si>
  <si>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</si>
  <si>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</si>
  <si>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</si>
  <si>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</si>
  <si>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</si>
  <si>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</si>
  <si>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</si>
  <si>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</si>
  <si>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</si>
  <si>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</si>
  <si>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</si>
  <si>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</si>
  <si>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</si>
  <si>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</si>
  <si>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</si>
  <si>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</si>
  <si>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</si>
  <si>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</si>
  <si>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</si>
  <si>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</si>
  <si>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</si>
  <si>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</si>
  <si>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</si>
  <si>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</si>
  <si>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</si>
  <si>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</si>
  <si>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</si>
  <si>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</si>
  <si>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</si>
  <si>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</si>
  <si>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</si>
  <si>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</si>
  <si>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</si>
  <si>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</si>
  <si>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</si>
  <si>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</si>
  <si>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</si>
  <si>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</si>
  <si>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</si>
  <si>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</si>
  <si>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</si>
  <si>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</si>
  <si>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</si>
  <si>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</si>
  <si>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</si>
  <si>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</si>
  <si>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</si>
  <si>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</si>
  <si>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</si>
  <si>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</si>
  <si>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</si>
  <si>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</si>
  <si>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</si>
  <si>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Rentvandsbeholder  insitu støbt</t>
  </si>
  <si>
    <t>2014</t>
  </si>
  <si>
    <t>50</t>
  </si>
  <si>
    <t>Udpumpningsanlæg, rentvandspumper på vandværk</t>
  </si>
  <si>
    <t>25</t>
  </si>
  <si>
    <t>Elanlæg - vandværk</t>
  </si>
  <si>
    <t>SRO-anlæg, vandværk</t>
  </si>
  <si>
    <t>10</t>
  </si>
  <si>
    <t>Afregningsmålere, elektroniske ≤ Ø 110mm (Qn 10)</t>
  </si>
  <si>
    <t>Selskabsskatter</t>
  </si>
  <si>
    <t>Ø 250 mm &lt; Ledningsnet ≤ Ø 500mm</t>
  </si>
  <si>
    <t>Beholderanlæg - højdebeholder</t>
  </si>
  <si>
    <t>Ø110 mm &lt; Ledningsnet ≤ Ø 250 mm</t>
  </si>
  <si>
    <t>Tillæg for afgift for ledningsført vand i 2016</t>
  </si>
  <si>
    <t>Afgift for ledningsført vand</t>
  </si>
  <si>
    <t>Hornslet Vandværk A.m.b.a</t>
  </si>
  <si>
    <t>V096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</si>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</sst>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Hornslet Vandværk A.m.b.a</v>
      </c>
      <c r="B1" s="56"/>
      <c r="C1" s="56"/>
      <c r="D1" s="56"/>
      <c r="E1" s="56"/>
    </row>
    <row r="2" spans="1:5" x14ac:dyDescent="0.25">
      <c r="A2" s="220" t="str">
        <f>'1. Forside'!A2</f>
        <v>V096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Hornslet Vandværk A.m.b.a</v>
      </c>
      <c r="B1" s="26"/>
      <c r="C1" s="26"/>
      <c r="D1" s="26"/>
      <c r="E1" s="26"/>
    </row>
    <row r="2" spans="1:5" x14ac:dyDescent="0.25">
      <c r="A2" s="221" t="str">
        <f>'1. Forside'!A2</f>
        <v>V096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117000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17000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-52871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-71800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18929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Hornslet Vandværk A.m.b.a</v>
      </c>
      <c r="B1" s="26"/>
      <c r="C1" s="26"/>
      <c r="D1" s="26"/>
      <c r="E1" s="26"/>
    </row>
    <row r="2" spans="1:5" x14ac:dyDescent="0.25">
      <c r="A2" s="221" t="str">
        <f>'1. Forside'!A2</f>
        <v>V096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-6690838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-3369282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-3321556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-664311.19999999995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Hornslet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3808473.6159407143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1057269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216480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73768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124133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1471650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60351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60351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-398751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-1089751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-1488502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43499</v>
      </c>
      <c r="D27" s="79" t="s">
        <v>0</v>
      </c>
      <c r="E27" s="10">
        <f>IF(C27&lt;0,0,-C27)</f>
        <v>-43499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474815</v>
      </c>
      <c r="D29" s="79" t="s">
        <v>0</v>
      </c>
      <c r="E29" s="10">
        <f>-C29</f>
        <v>-474815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317440</v>
      </c>
      <c r="D31" s="79" t="s">
        <v>0</v>
      </c>
      <c r="E31" s="10">
        <f>-C31</f>
        <v>-317440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2799363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2799363</v>
      </c>
      <c r="D36" s="79" t="s">
        <v>0</v>
      </c>
      <c r="E36" s="10">
        <f>-C36</f>
        <v>-2799363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173356.61594071425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Hornslet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226185.5</v>
      </c>
      <c r="F7" s="222" t="s">
        <v>0</v>
      </c>
      <c r="G7" s="223">
        <v>250797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2168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474815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224017.5</v>
      </c>
      <c r="F11" s="226" t="s">
        <v>0</v>
      </c>
      <c r="G11" s="55">
        <f>E11+G7-G8-G9</f>
        <v>-0.5</v>
      </c>
      <c r="H11" s="226" t="s">
        <v>0</v>
      </c>
      <c r="I11" s="55">
        <f>G11+I7-I8-I9</f>
        <v>-0.5</v>
      </c>
      <c r="J11" s="226" t="s">
        <v>0</v>
      </c>
      <c r="K11" s="55">
        <f>K7-K8-K9+K10+I11</f>
        <v>-0.5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Hornslet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1216272.4883540422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-4621.8354557453604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-17606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1194044.6528982967</v>
      </c>
      <c r="D13" s="79" t="s">
        <v>0</v>
      </c>
      <c r="E13" s="6">
        <f>C13</f>
        <v>1194044.6528982967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916599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197</v>
      </c>
      <c r="C16" s="14">
        <f>'6. Gennemførte investeringer'!F15</f>
        <v>322582.95333333337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-31840.346666666657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investeringer'!F15</f>
        <v>134333.33333333331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1341674.94</v>
      </c>
      <c r="D19" s="79" t="s">
        <v>0</v>
      </c>
      <c r="E19" s="8">
        <f>C19</f>
        <v>1341674.94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93000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1250000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17614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18929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1512043</v>
      </c>
      <c r="D29" s="79" t="s">
        <v>0</v>
      </c>
      <c r="E29" s="6">
        <f>C29</f>
        <v>1512043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-664311.19999999995</v>
      </c>
      <c r="D31" s="79" t="s">
        <v>0</v>
      </c>
      <c r="E31" s="10">
        <f>C31</f>
        <v>-664311.19999999995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173356.61594071425</v>
      </c>
      <c r="D33" s="79" t="s">
        <v>0</v>
      </c>
      <c r="E33" s="12">
        <f>C33</f>
        <v>173356.61594071425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3556808.0088390112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203844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17.448676482207038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11.316536218083492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Hornslet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1216272.4883540422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1216272.4883540422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1216272.4883540422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-4621.8354557453604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Hornslet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963531.06527407223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1211650.6528982967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1216272.4883540422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70422.177075699045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17606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Hornslet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40903784.24647893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916599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916599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Hornslet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143873</v>
      </c>
      <c r="F8" s="34">
        <f t="shared" ref="F8:F12" si="0">E8/D8</f>
        <v>2877.46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41004</v>
      </c>
      <c r="F9" s="34">
        <f t="shared" si="0"/>
        <v>1640.16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184</v>
      </c>
      <c r="E10" s="32">
        <v>197116</v>
      </c>
      <c r="F10" s="34">
        <f t="shared" si="0"/>
        <v>7884.64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83552</v>
      </c>
      <c r="F11" s="34">
        <f t="shared" si="0"/>
        <v>8355.2000000000007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187</v>
      </c>
      <c r="E12" s="32">
        <v>168002</v>
      </c>
      <c r="F12" s="34">
        <f t="shared" si="0"/>
        <v>16800.2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37557.660000000003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285025.29333333333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322582.95333333337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Hornslet Vandværk A.m.b.a</v>
      </c>
      <c r="B1" s="162"/>
      <c r="C1" s="162"/>
      <c r="D1" s="162"/>
      <c r="E1" s="162"/>
    </row>
    <row r="2" spans="1:5" x14ac:dyDescent="0.25">
      <c r="A2" s="1" t="str">
        <f>'1. Forside'!A2</f>
        <v>V096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52667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54288.666666666664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37557.660000000003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-31840.346666666657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Hornslet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3500000</v>
      </c>
      <c r="F8" s="45">
        <f>E8/D8</f>
        <v>46666.666666666664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>
        <v>2015</v>
      </c>
      <c r="D9" s="31">
        <v>10</v>
      </c>
      <c r="E9" s="32">
        <v>400000</v>
      </c>
      <c r="F9" s="45">
        <f t="shared" ref="F9:F12" si="0">E9/D9</f>
        <v>40000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2015</v>
      </c>
      <c r="D10" s="31">
        <v>50</v>
      </c>
      <c r="E10" s="32">
        <v>250000</v>
      </c>
      <c r="F10" s="45">
        <f t="shared" si="0"/>
        <v>5000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2016</v>
      </c>
      <c r="D11" s="31">
        <v>75</v>
      </c>
      <c r="E11" s="32">
        <v>200000</v>
      </c>
      <c r="F11" s="45">
        <f t="shared" si="0"/>
        <v>2666.6666666666665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>
        <v>2016</v>
      </c>
      <c r="D12" s="31">
        <v>10</v>
      </c>
      <c r="E12" s="32">
        <v>400000</v>
      </c>
      <c r="F12" s="45">
        <f t="shared" si="0"/>
        <v>40000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91666.666666666657</v>
      </c>
      <c r="G13" s="47" t="s">
        <v>0</v>
      </c>
      <c r="H13" s="26"/>
    </row>
    <row r="14" spans="1:8" s="148" customFormat="1" x14ac:dyDescent="0.25">
      <c r="A14" s="26"/>
      <c r="B14" s="107" t="s">
        <v>130</v>
      </c>
      <c r="C14" s="168"/>
      <c r="D14" s="169"/>
      <c r="E14" s="170"/>
      <c r="F14" s="46">
        <f>SUMIF(C8:C12,"2016",F8:F12)</f>
        <v>42666.666666666664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134333.33333333331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Hornslet Vandværk A.m.b.a</v>
      </c>
      <c r="B1" s="56"/>
      <c r="C1" s="56"/>
      <c r="D1" s="176"/>
      <c r="E1" s="56"/>
    </row>
    <row r="2" spans="1:5" x14ac:dyDescent="0.25">
      <c r="A2" s="220" t="str">
        <f>'1. Forside'!A2</f>
        <v>V096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60000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93000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193</v>
      </c>
      <c r="C12" s="178"/>
      <c r="D12" s="179"/>
      <c r="E12" s="56"/>
    </row>
    <row r="13" spans="1:5" x14ac:dyDescent="0.25">
      <c r="A13" s="56"/>
      <c r="B13" s="53" t="s">
        <v>194</v>
      </c>
      <c r="C13" s="180">
        <v>1250000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1250000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32500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1369314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1351700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17614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t="4.5" customHeight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2015-10-01T11:29:04Z</dcterms:modified>
</cp:coreProperties>
</file>